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\Downloads\"/>
    </mc:Choice>
  </mc:AlternateContent>
  <xr:revisionPtr revIDLastSave="0" documentId="13_ncr:1_{7AE2A33B-2EE8-48DF-B862-57CB06094BB4}" xr6:coauthVersionLast="47" xr6:coauthVersionMax="47" xr10:uidLastSave="{00000000-0000-0000-0000-000000000000}"/>
  <bookViews>
    <workbookView xWindow="3465" yWindow="3465" windowWidth="21600" windowHeight="11295" xr2:uid="{128A207C-D23F-4DFD-AD26-A5997782E480}"/>
  </bookViews>
  <sheets>
    <sheet name="Geom_1" sheetId="2" r:id="rId1"/>
    <sheet name="Geom_2" sheetId="3" r:id="rId2"/>
    <sheet name="Geom_3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7" i="4" l="1"/>
  <c r="B76" i="4"/>
  <c r="F59" i="4"/>
  <c r="D59" i="4"/>
  <c r="E58" i="4"/>
  <c r="D58" i="4"/>
  <c r="D57" i="4"/>
  <c r="F36" i="4"/>
  <c r="E35" i="4"/>
  <c r="G49" i="3"/>
  <c r="H49" i="3"/>
  <c r="I49" i="3"/>
  <c r="F50" i="3"/>
  <c r="E50" i="3"/>
  <c r="D50" i="3"/>
  <c r="F49" i="3"/>
  <c r="E49" i="3"/>
  <c r="D49" i="3"/>
  <c r="F48" i="3"/>
  <c r="E48" i="3"/>
  <c r="D48" i="3"/>
  <c r="F27" i="3"/>
  <c r="E27" i="3"/>
  <c r="F26" i="3"/>
  <c r="E26" i="3"/>
  <c r="E25" i="3"/>
  <c r="F25" i="3"/>
  <c r="D27" i="3"/>
  <c r="F51" i="2"/>
  <c r="E51" i="2"/>
  <c r="F50" i="2"/>
  <c r="E50" i="2"/>
  <c r="E49" i="2"/>
  <c r="F27" i="2"/>
  <c r="F26" i="2"/>
  <c r="E26" i="2"/>
  <c r="E27" i="2"/>
  <c r="E25" i="2"/>
  <c r="D36" i="4"/>
  <c r="D34" i="4"/>
  <c r="D26" i="3"/>
  <c r="D25" i="3"/>
  <c r="D51" i="2"/>
  <c r="D50" i="2"/>
  <c r="D49" i="2"/>
  <c r="D26" i="2"/>
  <c r="D25" i="2"/>
  <c r="D27" i="2"/>
  <c r="B34" i="3" l="1"/>
  <c r="B30" i="3"/>
  <c r="B33" i="3"/>
  <c r="D35" i="4"/>
  <c r="B43" i="4" s="1"/>
  <c r="B34" i="2"/>
  <c r="B30" i="2"/>
  <c r="B33" i="2"/>
  <c r="B37" i="2" l="1"/>
  <c r="H51" i="2" s="1"/>
  <c r="B42" i="4"/>
  <c r="B39" i="4"/>
  <c r="B37" i="3"/>
  <c r="H48" i="3" s="1"/>
  <c r="B38" i="3"/>
  <c r="G50" i="3" s="1"/>
  <c r="B38" i="2"/>
  <c r="B47" i="4" l="1"/>
  <c r="G59" i="4" s="1"/>
  <c r="B46" i="4"/>
  <c r="H50" i="3"/>
  <c r="B53" i="3" s="1"/>
  <c r="H49" i="2"/>
  <c r="H50" i="2"/>
  <c r="I51" i="2"/>
  <c r="G51" i="2"/>
  <c r="G49" i="2"/>
  <c r="G50" i="2"/>
  <c r="I50" i="2"/>
  <c r="I49" i="2"/>
  <c r="I48" i="3"/>
  <c r="G48" i="3"/>
  <c r="B52" i="3" s="1"/>
  <c r="I50" i="3"/>
  <c r="G58" i="4" l="1"/>
  <c r="G57" i="4"/>
  <c r="I57" i="4"/>
  <c r="H58" i="4"/>
  <c r="I58" i="4"/>
  <c r="H57" i="4"/>
  <c r="I59" i="4"/>
  <c r="H59" i="4"/>
  <c r="B55" i="2"/>
  <c r="B54" i="2"/>
  <c r="B53" i="2"/>
  <c r="B64" i="3"/>
  <c r="B54" i="3"/>
  <c r="B59" i="3" s="1"/>
  <c r="B60" i="3" s="1"/>
  <c r="B61" i="4" l="1"/>
  <c r="B63" i="4"/>
  <c r="B62" i="4"/>
  <c r="B65" i="3"/>
  <c r="B68" i="3" s="1"/>
  <c r="B73" i="4" l="1"/>
  <c r="B74" i="4"/>
  <c r="B68" i="4"/>
  <c r="B69" i="4" s="1"/>
  <c r="B67" i="3"/>
</calcChain>
</file>

<file path=xl/sharedStrings.xml><?xml version="1.0" encoding="utf-8"?>
<sst xmlns="http://schemas.openxmlformats.org/spreadsheetml/2006/main" count="205" uniqueCount="55">
  <si>
    <t>A</t>
  </si>
  <si>
    <t>mm</t>
  </si>
  <si>
    <t>C</t>
  </si>
  <si>
    <t>R</t>
  </si>
  <si>
    <t>Tema:</t>
  </si>
  <si>
    <t>Partizionamento:</t>
  </si>
  <si>
    <t>Tabella geometria:</t>
  </si>
  <si>
    <t>Figura</t>
  </si>
  <si>
    <t>x'G</t>
  </si>
  <si>
    <t>y'G</t>
  </si>
  <si>
    <t>Sx'</t>
  </si>
  <si>
    <t>Sy'</t>
  </si>
  <si>
    <t>[mm]</t>
  </si>
  <si>
    <r>
      <t>[mm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</si>
  <si>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t>[-]</t>
  </si>
  <si>
    <r>
      <t>mm</t>
    </r>
    <r>
      <rPr>
        <vertAlign val="superscript"/>
        <sz val="11"/>
        <color theme="1"/>
        <rFont val="Calibri"/>
        <family val="2"/>
        <scheme val="minor"/>
      </rPr>
      <t>3</t>
    </r>
  </si>
  <si>
    <t>Calcolo dei momenti statici rispetto agli assi x'-y'</t>
  </si>
  <si>
    <t>Calcolo della posizione del baricentro nel sistema x'-y'</t>
  </si>
  <si>
    <t>Calcolo area totale</t>
  </si>
  <si>
    <r>
      <t>mm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</si>
  <si>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y'</t>
    </r>
    <r>
      <rPr>
        <b/>
        <vertAlign val="subscript"/>
        <sz val="11"/>
        <color theme="1"/>
        <rFont val="Calibri"/>
        <family val="2"/>
        <scheme val="minor"/>
      </rPr>
      <t>i</t>
    </r>
  </si>
  <si>
    <r>
      <t>x'</t>
    </r>
    <r>
      <rPr>
        <b/>
        <vertAlign val="subscript"/>
        <sz val="11"/>
        <color theme="1"/>
        <rFont val="Calibri"/>
        <family val="2"/>
        <scheme val="minor"/>
      </rPr>
      <t>i</t>
    </r>
  </si>
  <si>
    <r>
      <t>A</t>
    </r>
    <r>
      <rPr>
        <b/>
        <vertAlign val="subscript"/>
        <sz val="11"/>
        <color theme="1"/>
        <rFont val="Calibri"/>
        <family val="2"/>
        <scheme val="minor"/>
      </rPr>
      <t>i</t>
    </r>
  </si>
  <si>
    <r>
      <t>H</t>
    </r>
    <r>
      <rPr>
        <b/>
        <vertAlign val="subscript"/>
        <sz val="11"/>
        <color theme="1"/>
        <rFont val="Calibri"/>
        <family val="2"/>
        <scheme val="minor"/>
      </rPr>
      <t>i</t>
    </r>
  </si>
  <si>
    <r>
      <t>B</t>
    </r>
    <r>
      <rPr>
        <b/>
        <vertAlign val="subscript"/>
        <sz val="11"/>
        <color theme="1"/>
        <rFont val="Calibri"/>
        <family val="2"/>
        <scheme val="minor"/>
      </rPr>
      <t>i</t>
    </r>
  </si>
  <si>
    <t>Calcolo dei momenti d'inerzia rispetto agli assi x-y (paralleli a x'-y' ma passanti per il baricentro G)</t>
  </si>
  <si>
    <r>
      <t>[mm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]</t>
    </r>
  </si>
  <si>
    <r>
      <t>I</t>
    </r>
    <r>
      <rPr>
        <b/>
        <vertAlign val="subscript"/>
        <sz val="11"/>
        <color theme="1"/>
        <rFont val="Calibri"/>
        <family val="2"/>
        <scheme val="minor"/>
      </rPr>
      <t>xx,i</t>
    </r>
  </si>
  <si>
    <r>
      <t>I</t>
    </r>
    <r>
      <rPr>
        <b/>
        <vertAlign val="subscript"/>
        <sz val="11"/>
        <color theme="1"/>
        <rFont val="Calibri"/>
        <family val="2"/>
        <scheme val="minor"/>
      </rPr>
      <t>yy,i</t>
    </r>
  </si>
  <si>
    <r>
      <t>I</t>
    </r>
    <r>
      <rPr>
        <b/>
        <vertAlign val="subscript"/>
        <sz val="11"/>
        <color theme="1"/>
        <rFont val="Calibri"/>
        <family val="2"/>
        <scheme val="minor"/>
      </rPr>
      <t>xy,i</t>
    </r>
  </si>
  <si>
    <r>
      <t>I</t>
    </r>
    <r>
      <rPr>
        <vertAlign val="subscript"/>
        <sz val="11"/>
        <color theme="1"/>
        <rFont val="Calibri"/>
        <family val="2"/>
        <scheme val="minor"/>
      </rPr>
      <t>xx</t>
    </r>
  </si>
  <si>
    <r>
      <t>I</t>
    </r>
    <r>
      <rPr>
        <vertAlign val="subscript"/>
        <sz val="11"/>
        <color theme="1"/>
        <rFont val="Calibri"/>
        <family val="2"/>
        <scheme val="minor"/>
      </rPr>
      <t>xy</t>
    </r>
  </si>
  <si>
    <r>
      <t>I</t>
    </r>
    <r>
      <rPr>
        <vertAlign val="subscript"/>
        <sz val="11"/>
        <color theme="1"/>
        <rFont val="Calibri"/>
        <family val="2"/>
        <scheme val="minor"/>
      </rPr>
      <t>yy</t>
    </r>
  </si>
  <si>
    <r>
      <t>mm</t>
    </r>
    <r>
      <rPr>
        <vertAlign val="superscript"/>
        <sz val="11"/>
        <color theme="1"/>
        <rFont val="Calibri"/>
        <family val="2"/>
        <scheme val="minor"/>
      </rPr>
      <t>4</t>
    </r>
  </si>
  <si>
    <t>nota: momento centrifugo nullo quindi assi x e y sono principali d'inerzia.</t>
  </si>
  <si>
    <t>Posizionamento degli assi principali d'inerzia:</t>
  </si>
  <si>
    <t>ESERCIZIO 2: PROFILO COMPATTO PRIVO DI ASSI DI SIMMETRIA</t>
  </si>
  <si>
    <t>nota: momento centrifugo NON nullo quindi assi x e y NON sono principali d'inerzia.</t>
  </si>
  <si>
    <t>α</t>
  </si>
  <si>
    <t>rad</t>
  </si>
  <si>
    <t>°</t>
  </si>
  <si>
    <t>(antiorario se positivo)</t>
  </si>
  <si>
    <t>Calcolo momenti inerzia principali</t>
  </si>
  <si>
    <r>
      <t xml:space="preserve">Calcolo rotazione assi principali </t>
    </r>
    <r>
      <rPr>
        <u/>
        <sz val="11"/>
        <color theme="1"/>
        <rFont val="Calibri"/>
        <family val="2"/>
      </rPr>
      <t>ξ-η</t>
    </r>
    <r>
      <rPr>
        <u/>
        <sz val="11"/>
        <color theme="1"/>
        <rFont val="Calibri"/>
        <family val="2"/>
        <scheme val="minor"/>
      </rPr>
      <t xml:space="preserve"> rispetto agli assi x-y</t>
    </r>
  </si>
  <si>
    <r>
      <t>I</t>
    </r>
    <r>
      <rPr>
        <vertAlign val="subscript"/>
        <sz val="11"/>
        <color theme="1"/>
        <rFont val="Calibri"/>
        <family val="2"/>
        <scheme val="minor"/>
      </rPr>
      <t>ξξ</t>
    </r>
  </si>
  <si>
    <r>
      <t>I</t>
    </r>
    <r>
      <rPr>
        <vertAlign val="subscript"/>
        <sz val="11"/>
        <color theme="1"/>
        <rFont val="Calibri"/>
        <family val="2"/>
        <scheme val="minor"/>
      </rPr>
      <t>ηη</t>
    </r>
  </si>
  <si>
    <t>Posizionamento degli assi principali d'inerzia  ξ-η:</t>
  </si>
  <si>
    <t>ESERCIZIO 3: PROFILO SOTTILE PRIVO DI ASSI DI SIMMETRIA</t>
  </si>
  <si>
    <t>Le approssimazioni introdotte sono:</t>
  </si>
  <si>
    <r>
      <t xml:space="preserve">1) considero la figura come costituita da </t>
    </r>
    <r>
      <rPr>
        <i/>
        <sz val="11"/>
        <color theme="1"/>
        <rFont val="Calibri"/>
        <family val="2"/>
        <scheme val="minor"/>
      </rPr>
      <t>linee espanse</t>
    </r>
    <r>
      <rPr>
        <sz val="11"/>
        <color theme="1"/>
        <rFont val="Calibri"/>
        <family val="2"/>
        <scheme val="minor"/>
      </rPr>
      <t xml:space="preserve"> caratterizzate da lunghezza e spessore;</t>
    </r>
  </si>
  <si>
    <t>Tema: (le dimensioni sono rispetto la linea media)</t>
  </si>
  <si>
    <t>Valori ottenuti senza approssimazione a profili sottili:</t>
  </si>
  <si>
    <t>2) nel calcolo dei momenti d'inerzia posso trascurare i termini che vedono spessore al cubo;</t>
  </si>
  <si>
    <t>ESERCIZIO 1: PROFILO COMPATTO CON UN ASSE DI SIMMETRIA VERTICALE</t>
  </si>
  <si>
    <r>
      <t xml:space="preserve">I profili sottili trovano grande applicazione nei contesti applicativi. Possono essere trattati con l'identico metodo visto per i profili compatti (metodo </t>
    </r>
    <r>
      <rPr>
        <i/>
        <sz val="11"/>
        <color theme="1"/>
        <rFont val="Calibri"/>
        <family val="2"/>
        <scheme val="minor"/>
      </rPr>
      <t>esatto</t>
    </r>
    <r>
      <rPr>
        <sz val="11"/>
        <color theme="1"/>
        <rFont val="Calibri"/>
        <family val="2"/>
        <scheme val="minor"/>
      </rPr>
      <t xml:space="preserve">) o attraverso un metodo ad hoc per profili sottili (metodo </t>
    </r>
    <r>
      <rPr>
        <i/>
        <sz val="11"/>
        <color theme="1"/>
        <rFont val="Calibri"/>
        <family val="2"/>
        <scheme val="minor"/>
      </rPr>
      <t>approssimato</t>
    </r>
    <r>
      <rPr>
        <sz val="11"/>
        <color theme="1"/>
        <rFont val="Calibri"/>
        <family val="2"/>
        <scheme val="minor"/>
      </rPr>
      <t>). L'approssimazione di profilo sottile è considerata accettabile se il rapporto tra lato maggiore/lato minore dei rettangoli costituenti supera il valore di 10.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</si>
</sst>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u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002060"/>
      </left>
      <right style="thin">
        <color auto="1"/>
      </right>
      <top style="thick">
        <color rgb="FF002060"/>
      </top>
      <bottom/>
      <diagonal/>
    </border>
    <border>
      <left style="thin">
        <color auto="1"/>
      </left>
      <right style="thin">
        <color auto="1"/>
      </right>
      <top style="thick">
        <color rgb="FF002060"/>
      </top>
      <bottom/>
      <diagonal/>
    </border>
    <border>
      <left style="thin">
        <color auto="1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ck">
        <color rgb="FF002060"/>
      </right>
      <top/>
      <bottom style="thin">
        <color indexed="64"/>
      </bottom>
      <diagonal/>
    </border>
    <border>
      <left style="thick">
        <color rgb="FF002060"/>
      </left>
      <right style="thin">
        <color auto="1"/>
      </right>
      <top/>
      <bottom style="thick">
        <color rgb="FF002060"/>
      </bottom>
      <diagonal/>
    </border>
    <border>
      <left style="thin">
        <color auto="1"/>
      </left>
      <right style="thin">
        <color auto="1"/>
      </right>
      <top/>
      <bottom style="thick">
        <color rgb="FF002060"/>
      </bottom>
      <diagonal/>
    </border>
    <border>
      <left style="thin">
        <color auto="1"/>
      </left>
      <right style="thick">
        <color rgb="FF002060"/>
      </right>
      <top/>
      <bottom style="thick">
        <color rgb="FF002060"/>
      </bottom>
      <diagonal/>
    </border>
    <border>
      <left style="thick">
        <color theme="5"/>
      </left>
      <right/>
      <top style="thick">
        <color theme="5"/>
      </top>
      <bottom/>
      <diagonal/>
    </border>
    <border>
      <left/>
      <right/>
      <top style="thick">
        <color theme="5"/>
      </top>
      <bottom/>
      <diagonal/>
    </border>
    <border>
      <left/>
      <right style="thick">
        <color theme="5"/>
      </right>
      <top style="thick">
        <color theme="5"/>
      </top>
      <bottom/>
      <diagonal/>
    </border>
    <border>
      <left style="thick">
        <color theme="5"/>
      </left>
      <right/>
      <top/>
      <bottom/>
      <diagonal/>
    </border>
    <border>
      <left/>
      <right style="thick">
        <color theme="5"/>
      </right>
      <top/>
      <bottom/>
      <diagonal/>
    </border>
    <border>
      <left style="thick">
        <color theme="5"/>
      </left>
      <right/>
      <top/>
      <bottom style="thick">
        <color theme="5"/>
      </bottom>
      <diagonal/>
    </border>
    <border>
      <left/>
      <right/>
      <top/>
      <bottom style="thick">
        <color theme="5"/>
      </bottom>
      <diagonal/>
    </border>
    <border>
      <left/>
      <right style="thick">
        <color theme="5"/>
      </right>
      <top/>
      <bottom style="thick">
        <color theme="5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2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0" borderId="0" xfId="0" applyNumberFormat="1"/>
    <xf numFmtId="164" fontId="0" fillId="0" borderId="0" xfId="0" applyNumberFormat="1"/>
    <xf numFmtId="0" fontId="1" fillId="0" borderId="0" xfId="0" applyFont="1"/>
    <xf numFmtId="0" fontId="1" fillId="2" borderId="4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0" xfId="0" applyNumberFormat="1"/>
    <xf numFmtId="1" fontId="0" fillId="0" borderId="1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7" fillId="0" borderId="0" xfId="0" applyFont="1"/>
    <xf numFmtId="0" fontId="8" fillId="0" borderId="0" xfId="0" applyFont="1"/>
    <xf numFmtId="0" fontId="0" fillId="0" borderId="0" xfId="0" applyAlignment="1">
      <alignment vertical="justify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1" fontId="0" fillId="0" borderId="20" xfId="0" applyNumberFormat="1" applyBorder="1"/>
    <xf numFmtId="0" fontId="0" fillId="0" borderId="21" xfId="0" applyBorder="1"/>
    <xf numFmtId="165" fontId="0" fillId="0" borderId="0" xfId="0" applyNumberFormat="1"/>
    <xf numFmtId="0" fontId="2" fillId="0" borderId="14" xfId="0" applyFont="1" applyBorder="1" applyAlignment="1">
      <alignment vertical="justify"/>
    </xf>
    <xf numFmtId="0" fontId="0" fillId="0" borderId="15" xfId="0" applyBorder="1" applyAlignment="1">
      <alignment vertical="justify"/>
    </xf>
    <xf numFmtId="0" fontId="0" fillId="0" borderId="16" xfId="0" applyBorder="1" applyAlignment="1">
      <alignment vertical="justify"/>
    </xf>
    <xf numFmtId="0" fontId="0" fillId="0" borderId="17" xfId="0" applyBorder="1" applyAlignment="1">
      <alignment vertical="justify"/>
    </xf>
    <xf numFmtId="0" fontId="0" fillId="0" borderId="0" xfId="0" applyAlignment="1">
      <alignment vertical="justify"/>
    </xf>
    <xf numFmtId="0" fontId="0" fillId="0" borderId="18" xfId="0" applyBorder="1" applyAlignment="1">
      <alignment vertical="justify"/>
    </xf>
    <xf numFmtId="0" fontId="2" fillId="0" borderId="0" xfId="0" applyFont="1" applyAlignment="1">
      <alignment vertical="justify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80815</xdr:rowOff>
    </xdr:from>
    <xdr:to>
      <xdr:col>4</xdr:col>
      <xdr:colOff>458688</xdr:colOff>
      <xdr:row>18</xdr:row>
      <xdr:rowOff>102874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id="{0A97D71B-C51F-4106-7619-49C30B3A7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652315"/>
          <a:ext cx="3008457" cy="2879559"/>
        </a:xfrm>
        <a:prstGeom prst="rect">
          <a:avLst/>
        </a:prstGeom>
      </xdr:spPr>
    </xdr:pic>
    <xdr:clientData/>
  </xdr:twoCellAnchor>
  <xdr:twoCellAnchor editAs="oneCell">
    <xdr:from>
      <xdr:col>4</xdr:col>
      <xdr:colOff>396648</xdr:colOff>
      <xdr:row>3</xdr:row>
      <xdr:rowOff>57149</xdr:rowOff>
    </xdr:from>
    <xdr:to>
      <xdr:col>8</xdr:col>
      <xdr:colOff>513378</xdr:colOff>
      <xdr:row>18</xdr:row>
      <xdr:rowOff>79649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id="{FEB60D65-A9A9-4198-B296-7DCC9CCF5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946417" y="628649"/>
          <a:ext cx="3003538" cy="2880000"/>
        </a:xfrm>
        <a:prstGeom prst="rect">
          <a:avLst/>
        </a:prstGeom>
      </xdr:spPr>
    </xdr:pic>
    <xdr:clientData/>
  </xdr:twoCellAnchor>
  <xdr:twoCellAnchor>
    <xdr:from>
      <xdr:col>3</xdr:col>
      <xdr:colOff>504825</xdr:colOff>
      <xdr:row>11</xdr:row>
      <xdr:rowOff>9525</xdr:rowOff>
    </xdr:from>
    <xdr:to>
      <xdr:col>5</xdr:col>
      <xdr:colOff>95250</xdr:colOff>
      <xdr:row>12</xdr:row>
      <xdr:rowOff>171450</xdr:rowOff>
    </xdr:to>
    <xdr:sp macro="" textlink="">
      <xdr:nvSpPr>
        <xdr:cNvPr id="4" name="Freccia a destra 3">
          <a:extLst>
            <a:ext uri="{FF2B5EF4-FFF2-40B4-BE49-F238E27FC236}">
              <a16:creationId xmlns:a16="http://schemas.microsoft.com/office/drawing/2014/main" id="{7F496761-6CBD-4D94-9CAC-50ABF848F6D6}"/>
            </a:ext>
          </a:extLst>
        </xdr:cNvPr>
        <xdr:cNvSpPr/>
      </xdr:nvSpPr>
      <xdr:spPr>
        <a:xfrm>
          <a:off x="2333625" y="2105025"/>
          <a:ext cx="809625" cy="352425"/>
        </a:xfrm>
        <a:prstGeom prst="rightArrow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oneCellAnchor>
    <xdr:from>
      <xdr:col>4</xdr:col>
      <xdr:colOff>496490</xdr:colOff>
      <xdr:row>32</xdr:row>
      <xdr:rowOff>50006</xdr:rowOff>
    </xdr:from>
    <xdr:ext cx="1040670" cy="34637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asellaDiTesto 4">
              <a:extLst>
                <a:ext uri="{FF2B5EF4-FFF2-40B4-BE49-F238E27FC236}">
                  <a16:creationId xmlns:a16="http://schemas.microsoft.com/office/drawing/2014/main" id="{9E77F9E3-E395-4FEA-B9E3-88B068477440}"/>
                </a:ext>
              </a:extLst>
            </xdr:cNvPr>
            <xdr:cNvSpPr txBox="1"/>
          </xdr:nvSpPr>
          <xdr:spPr>
            <a:xfrm>
              <a:off x="2925365" y="6205537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limLoc m:val="subSup"/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5"/>
                          </m:rP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′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5" name="CasellaDiTesto 4">
              <a:extLst>
                <a:ext uri="{FF2B5EF4-FFF2-40B4-BE49-F238E27FC236}">
                  <a16:creationId xmlns:a16="http://schemas.microsoft.com/office/drawing/2014/main" id="{9E77F9E3-E395-4FEA-B9E3-88B068477440}"/>
                </a:ext>
              </a:extLst>
            </xdr:cNvPr>
            <xdr:cNvSpPr txBox="1"/>
          </xdr:nvSpPr>
          <xdr:spPr>
            <a:xfrm>
              <a:off x="2925365" y="6205537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0" i="0">
                  <a:latin typeface="Cambria Math" panose="02040503050406030204" pitchFamily="18" charset="0"/>
                </a:rPr>
                <a:t>𝑆_𝑥′=∑26_(𝑖=1)^3▒〖𝐴_𝑖 𝑦_𝑖′ 〗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6</xdr:col>
      <xdr:colOff>523875</xdr:colOff>
      <xdr:row>32</xdr:row>
      <xdr:rowOff>47625</xdr:rowOff>
    </xdr:from>
    <xdr:ext cx="1040670" cy="34637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asellaDiTesto 5">
              <a:extLst>
                <a:ext uri="{FF2B5EF4-FFF2-40B4-BE49-F238E27FC236}">
                  <a16:creationId xmlns:a16="http://schemas.microsoft.com/office/drawing/2014/main" id="{9A12D7BF-49C5-4851-99D7-6B413C347BCC}"/>
                </a:ext>
              </a:extLst>
            </xdr:cNvPr>
            <xdr:cNvSpPr txBox="1"/>
          </xdr:nvSpPr>
          <xdr:spPr>
            <a:xfrm>
              <a:off x="4167188" y="6203156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limLoc m:val="subSup"/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5"/>
                          </m:rP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′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6" name="CasellaDiTesto 5">
              <a:extLst>
                <a:ext uri="{FF2B5EF4-FFF2-40B4-BE49-F238E27FC236}">
                  <a16:creationId xmlns:a16="http://schemas.microsoft.com/office/drawing/2014/main" id="{9A12D7BF-49C5-4851-99D7-6B413C347BCC}"/>
                </a:ext>
              </a:extLst>
            </xdr:cNvPr>
            <xdr:cNvSpPr txBox="1"/>
          </xdr:nvSpPr>
          <xdr:spPr>
            <a:xfrm>
              <a:off x="4167188" y="6203156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0" i="0">
                  <a:latin typeface="Cambria Math" panose="02040503050406030204" pitchFamily="18" charset="0"/>
                </a:rPr>
                <a:t>𝑆_𝑦′=∑26_(𝑖=1)^3▒〖𝐴_𝑖 𝑥_𝑖′ 〗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4</xdr:col>
      <xdr:colOff>564175</xdr:colOff>
      <xdr:row>36</xdr:row>
      <xdr:rowOff>39015</xdr:rowOff>
    </xdr:from>
    <xdr:ext cx="569515" cy="3235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asellaDiTesto 6">
              <a:extLst>
                <a:ext uri="{FF2B5EF4-FFF2-40B4-BE49-F238E27FC236}">
                  <a16:creationId xmlns:a16="http://schemas.microsoft.com/office/drawing/2014/main" id="{5FCF70AD-CACA-4189-80E8-AB8D59F4A6DF}"/>
                </a:ext>
              </a:extLst>
            </xdr:cNvPr>
            <xdr:cNvSpPr txBox="1"/>
          </xdr:nvSpPr>
          <xdr:spPr>
            <a:xfrm>
              <a:off x="2996713" y="7050880"/>
              <a:ext cx="569515" cy="3235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𝑆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sub>
                        </m:sSub>
                      </m:num>
                      <m:den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den>
                    </m:f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7" name="CasellaDiTesto 6">
              <a:extLst>
                <a:ext uri="{FF2B5EF4-FFF2-40B4-BE49-F238E27FC236}">
                  <a16:creationId xmlns:a16="http://schemas.microsoft.com/office/drawing/2014/main" id="{5FCF70AD-CACA-4189-80E8-AB8D59F4A6DF}"/>
                </a:ext>
              </a:extLst>
            </xdr:cNvPr>
            <xdr:cNvSpPr txBox="1"/>
          </xdr:nvSpPr>
          <xdr:spPr>
            <a:xfrm>
              <a:off x="2996713" y="7050880"/>
              <a:ext cx="569515" cy="3235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0" i="0">
                  <a:latin typeface="Cambria Math" panose="02040503050406030204" pitchFamily="18" charset="0"/>
                </a:rPr>
                <a:t>〖𝑥′〗_𝐺=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𝑆_𝑦′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/𝐴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6</xdr:col>
      <xdr:colOff>227134</xdr:colOff>
      <xdr:row>36</xdr:row>
      <xdr:rowOff>36635</xdr:rowOff>
    </xdr:from>
    <xdr:ext cx="580415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asellaDiTesto 8">
              <a:extLst>
                <a:ext uri="{FF2B5EF4-FFF2-40B4-BE49-F238E27FC236}">
                  <a16:creationId xmlns:a16="http://schemas.microsoft.com/office/drawing/2014/main" id="{B0DECAAE-9FD4-40B7-9F2F-63D3A173E0F9}"/>
                </a:ext>
              </a:extLst>
            </xdr:cNvPr>
            <xdr:cNvSpPr txBox="1"/>
          </xdr:nvSpPr>
          <xdr:spPr>
            <a:xfrm>
              <a:off x="3875942" y="7048500"/>
              <a:ext cx="580415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𝑆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sub>
                        </m:sSub>
                      </m:num>
                      <m:den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den>
                    </m:f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9" name="CasellaDiTesto 8">
              <a:extLst>
                <a:ext uri="{FF2B5EF4-FFF2-40B4-BE49-F238E27FC236}">
                  <a16:creationId xmlns:a16="http://schemas.microsoft.com/office/drawing/2014/main" id="{B0DECAAE-9FD4-40B7-9F2F-63D3A173E0F9}"/>
                </a:ext>
              </a:extLst>
            </xdr:cNvPr>
            <xdr:cNvSpPr txBox="1"/>
          </xdr:nvSpPr>
          <xdr:spPr>
            <a:xfrm>
              <a:off x="3875942" y="7048500"/>
              <a:ext cx="580415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0" i="0">
                  <a:latin typeface="Cambria Math" panose="02040503050406030204" pitchFamily="18" charset="0"/>
                </a:rPr>
                <a:t>〖𝑦′〗_𝐺=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𝑆_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′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/𝐴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0</xdr:col>
      <xdr:colOff>117231</xdr:colOff>
      <xdr:row>40</xdr:row>
      <xdr:rowOff>117231</xdr:rowOff>
    </xdr:from>
    <xdr:ext cx="210416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asellaDiTesto 9">
              <a:extLst>
                <a:ext uri="{FF2B5EF4-FFF2-40B4-BE49-F238E27FC236}">
                  <a16:creationId xmlns:a16="http://schemas.microsoft.com/office/drawing/2014/main" id="{309102F3-3501-42F9-BF6C-EE1F9D762116}"/>
                </a:ext>
              </a:extLst>
            </xdr:cNvPr>
            <xdr:cNvSpPr txBox="1"/>
          </xdr:nvSpPr>
          <xdr:spPr>
            <a:xfrm>
              <a:off x="117231" y="7891096"/>
              <a:ext cx="210416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𝑥𝑥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sSup>
                      <m:sSup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𝐵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  <m:sup/>
                    </m:sSup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𝐻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</m:e>
                      <m:sup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3</m:t>
                        </m:r>
                      </m:sup>
                    </m:sSup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𝑦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𝑦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𝐺</m:t>
                                </m:r>
                              </m:sub>
                            </m:sSub>
                          </m:e>
                        </m:d>
                      </m:e>
                      <m:sup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10" name="CasellaDiTesto 9">
              <a:extLst>
                <a:ext uri="{FF2B5EF4-FFF2-40B4-BE49-F238E27FC236}">
                  <a16:creationId xmlns:a16="http://schemas.microsoft.com/office/drawing/2014/main" id="{309102F3-3501-42F9-BF6C-EE1F9D762116}"/>
                </a:ext>
              </a:extLst>
            </xdr:cNvPr>
            <xdr:cNvSpPr txBox="1"/>
          </xdr:nvSpPr>
          <xdr:spPr>
            <a:xfrm>
              <a:off x="117231" y="7891096"/>
              <a:ext cx="210416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0" i="0">
                  <a:latin typeface="Cambria Math" panose="02040503050406030204" pitchFamily="18" charset="0"/>
                </a:rPr>
                <a:t>𝐼_(𝑥𝑥,𝑖)=1/12 〖𝐵_𝑖〗^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〖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𝐻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_𝑖〗^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3+𝐴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_𝑖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(〖𝑦′〗_𝑖−〖𝑦′〗_𝐺 )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^2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0</xdr:col>
      <xdr:colOff>117230</xdr:colOff>
      <xdr:row>42</xdr:row>
      <xdr:rowOff>131884</xdr:rowOff>
    </xdr:from>
    <xdr:ext cx="206370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asellaDiTesto 10">
              <a:extLst>
                <a:ext uri="{FF2B5EF4-FFF2-40B4-BE49-F238E27FC236}">
                  <a16:creationId xmlns:a16="http://schemas.microsoft.com/office/drawing/2014/main" id="{D26D07F8-3401-498F-9FAB-F2522D681B74}"/>
                </a:ext>
              </a:extLst>
            </xdr:cNvPr>
            <xdr:cNvSpPr txBox="1"/>
          </xdr:nvSpPr>
          <xdr:spPr>
            <a:xfrm>
              <a:off x="117230" y="8286749"/>
              <a:ext cx="206370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𝑦𝑦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sSup>
                      <m:sSup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𝐵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  <m:sup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𝐻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</m:e>
                      <m:sup/>
                    </m:sSup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𝑥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𝑥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𝐺</m:t>
                                </m:r>
                              </m:sub>
                            </m:sSub>
                          </m:e>
                        </m:d>
                      </m:e>
                      <m:sup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11" name="CasellaDiTesto 10">
              <a:extLst>
                <a:ext uri="{FF2B5EF4-FFF2-40B4-BE49-F238E27FC236}">
                  <a16:creationId xmlns:a16="http://schemas.microsoft.com/office/drawing/2014/main" id="{D26D07F8-3401-498F-9FAB-F2522D681B74}"/>
                </a:ext>
              </a:extLst>
            </xdr:cNvPr>
            <xdr:cNvSpPr txBox="1"/>
          </xdr:nvSpPr>
          <xdr:spPr>
            <a:xfrm>
              <a:off x="117230" y="8286749"/>
              <a:ext cx="206370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0" i="0">
                  <a:latin typeface="Cambria Math" panose="02040503050406030204" pitchFamily="18" charset="0"/>
                </a:rPr>
                <a:t>𝐼_(𝑦𝑦,𝑖)=1/12 〖𝐵_𝑖〗^3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〖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𝐻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_𝑖〗^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+𝐴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_𝑖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(〖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′〗_𝑖−〖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′〗_𝐺 )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^2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3</xdr:col>
      <xdr:colOff>593481</xdr:colOff>
      <xdr:row>41</xdr:row>
      <xdr:rowOff>139212</xdr:rowOff>
    </xdr:from>
    <xdr:ext cx="1841210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CasellaDiTesto 11">
              <a:extLst>
                <a:ext uri="{FF2B5EF4-FFF2-40B4-BE49-F238E27FC236}">
                  <a16:creationId xmlns:a16="http://schemas.microsoft.com/office/drawing/2014/main" id="{BBB90245-929F-4B49-8A5F-C9547B897E69}"/>
                </a:ext>
              </a:extLst>
            </xdr:cNvPr>
            <xdr:cNvSpPr txBox="1"/>
          </xdr:nvSpPr>
          <xdr:spPr>
            <a:xfrm>
              <a:off x="2535116" y="8103577"/>
              <a:ext cx="1841210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d>
                      <m:d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𝐺</m:t>
                            </m:r>
                          </m:sub>
                        </m:sSub>
                      </m:e>
                    </m:d>
                    <m:d>
                      <m:d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𝐺</m:t>
                            </m:r>
                          </m:sub>
                        </m:sSub>
                      </m:e>
                    </m:d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12" name="CasellaDiTesto 11">
              <a:extLst>
                <a:ext uri="{FF2B5EF4-FFF2-40B4-BE49-F238E27FC236}">
                  <a16:creationId xmlns:a16="http://schemas.microsoft.com/office/drawing/2014/main" id="{BBB90245-929F-4B49-8A5F-C9547B897E69}"/>
                </a:ext>
              </a:extLst>
            </xdr:cNvPr>
            <xdr:cNvSpPr txBox="1"/>
          </xdr:nvSpPr>
          <xdr:spPr>
            <a:xfrm>
              <a:off x="2535116" y="8103577"/>
              <a:ext cx="1841210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0" i="0">
                  <a:latin typeface="Cambria Math" panose="02040503050406030204" pitchFamily="18" charset="0"/>
                </a:rPr>
                <a:t>𝐼_(𝑥𝑦,𝑖)=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𝐴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_𝑖 (〖𝑥′〗_𝑖−〖𝑥′〗_𝐺 )(〖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𝑦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′〗_𝑖−〖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𝑦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′〗_𝐺 )</a:t>
              </a:r>
              <a:endParaRPr lang="it-IT" sz="1100"/>
            </a:p>
          </xdr:txBody>
        </xdr:sp>
      </mc:Fallback>
    </mc:AlternateContent>
    <xdr:clientData/>
  </xdr:oneCellAnchor>
  <xdr:twoCellAnchor editAs="oneCell">
    <xdr:from>
      <xdr:col>0</xdr:col>
      <xdr:colOff>447451</xdr:colOff>
      <xdr:row>59</xdr:row>
      <xdr:rowOff>87923</xdr:rowOff>
    </xdr:from>
    <xdr:to>
      <xdr:col>5</xdr:col>
      <xdr:colOff>282332</xdr:colOff>
      <xdr:row>74</xdr:row>
      <xdr:rowOff>109982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id="{FF055146-C98C-439F-AA8B-F33D3FA27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7451" y="11737731"/>
          <a:ext cx="2992785" cy="28795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496490</xdr:colOff>
      <xdr:row>32</xdr:row>
      <xdr:rowOff>50006</xdr:rowOff>
    </xdr:from>
    <xdr:ext cx="1040670" cy="34637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asellaDiTesto 4">
              <a:extLst>
                <a:ext uri="{FF2B5EF4-FFF2-40B4-BE49-F238E27FC236}">
                  <a16:creationId xmlns:a16="http://schemas.microsoft.com/office/drawing/2014/main" id="{D7D0E1C2-1E9B-4129-B41B-59768A6CF710}"/>
                </a:ext>
              </a:extLst>
            </xdr:cNvPr>
            <xdr:cNvSpPr txBox="1"/>
          </xdr:nvSpPr>
          <xdr:spPr>
            <a:xfrm>
              <a:off x="3049190" y="6241256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limLoc m:val="subSup"/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5"/>
                          </m:rP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′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5" name="CasellaDiTesto 4">
              <a:extLst>
                <a:ext uri="{FF2B5EF4-FFF2-40B4-BE49-F238E27FC236}">
                  <a16:creationId xmlns:a16="http://schemas.microsoft.com/office/drawing/2014/main" id="{D7D0E1C2-1E9B-4129-B41B-59768A6CF710}"/>
                </a:ext>
              </a:extLst>
            </xdr:cNvPr>
            <xdr:cNvSpPr txBox="1"/>
          </xdr:nvSpPr>
          <xdr:spPr>
            <a:xfrm>
              <a:off x="3049190" y="6241256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0" i="0">
                  <a:latin typeface="Cambria Math" panose="02040503050406030204" pitchFamily="18" charset="0"/>
                </a:rPr>
                <a:t>𝑆_𝑥′=∑26_(𝑖=1)^2▒〖𝐴_𝑖 𝑦_𝑖′ 〗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6</xdr:col>
      <xdr:colOff>523875</xdr:colOff>
      <xdr:row>32</xdr:row>
      <xdr:rowOff>47625</xdr:rowOff>
    </xdr:from>
    <xdr:ext cx="1040670" cy="34637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asellaDiTesto 5">
              <a:extLst>
                <a:ext uri="{FF2B5EF4-FFF2-40B4-BE49-F238E27FC236}">
                  <a16:creationId xmlns:a16="http://schemas.microsoft.com/office/drawing/2014/main" id="{6BFC6280-25F7-44DB-896A-C975539B8F9B}"/>
                </a:ext>
              </a:extLst>
            </xdr:cNvPr>
            <xdr:cNvSpPr txBox="1"/>
          </xdr:nvSpPr>
          <xdr:spPr>
            <a:xfrm>
              <a:off x="4295775" y="6238875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limLoc m:val="subSup"/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5"/>
                          </m:rP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′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6" name="CasellaDiTesto 5">
              <a:extLst>
                <a:ext uri="{FF2B5EF4-FFF2-40B4-BE49-F238E27FC236}">
                  <a16:creationId xmlns:a16="http://schemas.microsoft.com/office/drawing/2014/main" id="{6BFC6280-25F7-44DB-896A-C975539B8F9B}"/>
                </a:ext>
              </a:extLst>
            </xdr:cNvPr>
            <xdr:cNvSpPr txBox="1"/>
          </xdr:nvSpPr>
          <xdr:spPr>
            <a:xfrm>
              <a:off x="4295775" y="6238875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0" i="0">
                  <a:latin typeface="Cambria Math" panose="02040503050406030204" pitchFamily="18" charset="0"/>
                </a:rPr>
                <a:t>𝑆_𝑦′=∑26_(𝑖=1)^2▒〖𝐴_𝑖 𝑥_𝑖′ 〗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4</xdr:col>
      <xdr:colOff>564175</xdr:colOff>
      <xdr:row>36</xdr:row>
      <xdr:rowOff>39015</xdr:rowOff>
    </xdr:from>
    <xdr:ext cx="569515" cy="3235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asellaDiTesto 6">
              <a:extLst>
                <a:ext uri="{FF2B5EF4-FFF2-40B4-BE49-F238E27FC236}">
                  <a16:creationId xmlns:a16="http://schemas.microsoft.com/office/drawing/2014/main" id="{C16FA18C-6DDA-4F4C-A9CF-D1D293911503}"/>
                </a:ext>
              </a:extLst>
            </xdr:cNvPr>
            <xdr:cNvSpPr txBox="1"/>
          </xdr:nvSpPr>
          <xdr:spPr>
            <a:xfrm>
              <a:off x="3116875" y="7049415"/>
              <a:ext cx="569515" cy="3235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𝑆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sub>
                        </m:sSub>
                      </m:num>
                      <m:den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den>
                    </m:f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7" name="CasellaDiTesto 6">
              <a:extLst>
                <a:ext uri="{FF2B5EF4-FFF2-40B4-BE49-F238E27FC236}">
                  <a16:creationId xmlns:a16="http://schemas.microsoft.com/office/drawing/2014/main" id="{C16FA18C-6DDA-4F4C-A9CF-D1D293911503}"/>
                </a:ext>
              </a:extLst>
            </xdr:cNvPr>
            <xdr:cNvSpPr txBox="1"/>
          </xdr:nvSpPr>
          <xdr:spPr>
            <a:xfrm>
              <a:off x="3116875" y="7049415"/>
              <a:ext cx="569515" cy="3235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0" i="0">
                  <a:latin typeface="Cambria Math" panose="02040503050406030204" pitchFamily="18" charset="0"/>
                </a:rPr>
                <a:t>〖𝑥′〗_𝐺=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𝑆_𝑦′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/𝐴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6</xdr:col>
      <xdr:colOff>227134</xdr:colOff>
      <xdr:row>36</xdr:row>
      <xdr:rowOff>36635</xdr:rowOff>
    </xdr:from>
    <xdr:ext cx="580415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asellaDiTesto 7">
              <a:extLst>
                <a:ext uri="{FF2B5EF4-FFF2-40B4-BE49-F238E27FC236}">
                  <a16:creationId xmlns:a16="http://schemas.microsoft.com/office/drawing/2014/main" id="{2F9AFE09-9D33-418B-8679-62F6CD4FF408}"/>
                </a:ext>
              </a:extLst>
            </xdr:cNvPr>
            <xdr:cNvSpPr txBox="1"/>
          </xdr:nvSpPr>
          <xdr:spPr>
            <a:xfrm>
              <a:off x="3999034" y="7047035"/>
              <a:ext cx="580415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𝑆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sub>
                        </m:sSub>
                      </m:num>
                      <m:den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den>
                    </m:f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8" name="CasellaDiTesto 7">
              <a:extLst>
                <a:ext uri="{FF2B5EF4-FFF2-40B4-BE49-F238E27FC236}">
                  <a16:creationId xmlns:a16="http://schemas.microsoft.com/office/drawing/2014/main" id="{2F9AFE09-9D33-418B-8679-62F6CD4FF408}"/>
                </a:ext>
              </a:extLst>
            </xdr:cNvPr>
            <xdr:cNvSpPr txBox="1"/>
          </xdr:nvSpPr>
          <xdr:spPr>
            <a:xfrm>
              <a:off x="3999034" y="7047035"/>
              <a:ext cx="580415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0" i="0">
                  <a:latin typeface="Cambria Math" panose="02040503050406030204" pitchFamily="18" charset="0"/>
                </a:rPr>
                <a:t>〖𝑦′〗_𝐺=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𝑆_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′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/𝐴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0</xdr:col>
      <xdr:colOff>117231</xdr:colOff>
      <xdr:row>40</xdr:row>
      <xdr:rowOff>117231</xdr:rowOff>
    </xdr:from>
    <xdr:ext cx="210416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asellaDiTesto 8">
              <a:extLst>
                <a:ext uri="{FF2B5EF4-FFF2-40B4-BE49-F238E27FC236}">
                  <a16:creationId xmlns:a16="http://schemas.microsoft.com/office/drawing/2014/main" id="{EC2D683C-F527-4CE8-AFB1-EC6B6AC8B1BE}"/>
                </a:ext>
              </a:extLst>
            </xdr:cNvPr>
            <xdr:cNvSpPr txBox="1"/>
          </xdr:nvSpPr>
          <xdr:spPr>
            <a:xfrm>
              <a:off x="117231" y="7889631"/>
              <a:ext cx="210416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𝑥𝑥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sSup>
                      <m:sSup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𝐵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  <m:sup/>
                    </m:sSup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𝐻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</m:e>
                      <m:sup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3</m:t>
                        </m:r>
                      </m:sup>
                    </m:sSup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𝑦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𝑦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𝐺</m:t>
                                </m:r>
                              </m:sub>
                            </m:sSub>
                          </m:e>
                        </m:d>
                      </m:e>
                      <m:sup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9" name="CasellaDiTesto 8">
              <a:extLst>
                <a:ext uri="{FF2B5EF4-FFF2-40B4-BE49-F238E27FC236}">
                  <a16:creationId xmlns:a16="http://schemas.microsoft.com/office/drawing/2014/main" id="{EC2D683C-F527-4CE8-AFB1-EC6B6AC8B1BE}"/>
                </a:ext>
              </a:extLst>
            </xdr:cNvPr>
            <xdr:cNvSpPr txBox="1"/>
          </xdr:nvSpPr>
          <xdr:spPr>
            <a:xfrm>
              <a:off x="117231" y="7889631"/>
              <a:ext cx="210416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0" i="0">
                  <a:latin typeface="Cambria Math" panose="02040503050406030204" pitchFamily="18" charset="0"/>
                </a:rPr>
                <a:t>𝐼_(𝑥𝑥,𝑖)=1/12 〖𝐵_𝑖〗^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〖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𝐻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_𝑖〗^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3+𝐴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_𝑖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(〖𝑦′〗_𝑖−〖𝑦′〗_𝐺 )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^2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0</xdr:col>
      <xdr:colOff>117230</xdr:colOff>
      <xdr:row>42</xdr:row>
      <xdr:rowOff>131884</xdr:rowOff>
    </xdr:from>
    <xdr:ext cx="206370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asellaDiTesto 9">
              <a:extLst>
                <a:ext uri="{FF2B5EF4-FFF2-40B4-BE49-F238E27FC236}">
                  <a16:creationId xmlns:a16="http://schemas.microsoft.com/office/drawing/2014/main" id="{D08C9DAC-E127-4B95-9039-5908799142F4}"/>
                </a:ext>
              </a:extLst>
            </xdr:cNvPr>
            <xdr:cNvSpPr txBox="1"/>
          </xdr:nvSpPr>
          <xdr:spPr>
            <a:xfrm>
              <a:off x="117230" y="8285284"/>
              <a:ext cx="206370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𝑦𝑦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sSup>
                      <m:sSup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𝐵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  <m:sup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𝐻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</m:e>
                      <m:sup/>
                    </m:sSup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𝑥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𝑥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𝐺</m:t>
                                </m:r>
                              </m:sub>
                            </m:sSub>
                          </m:e>
                        </m:d>
                      </m:e>
                      <m:sup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10" name="CasellaDiTesto 9">
              <a:extLst>
                <a:ext uri="{FF2B5EF4-FFF2-40B4-BE49-F238E27FC236}">
                  <a16:creationId xmlns:a16="http://schemas.microsoft.com/office/drawing/2014/main" id="{D08C9DAC-E127-4B95-9039-5908799142F4}"/>
                </a:ext>
              </a:extLst>
            </xdr:cNvPr>
            <xdr:cNvSpPr txBox="1"/>
          </xdr:nvSpPr>
          <xdr:spPr>
            <a:xfrm>
              <a:off x="117230" y="8285284"/>
              <a:ext cx="206370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0" i="0">
                  <a:latin typeface="Cambria Math" panose="02040503050406030204" pitchFamily="18" charset="0"/>
                </a:rPr>
                <a:t>𝐼_(𝑦𝑦,𝑖)=1/12 〖𝐵_𝑖〗^3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〖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𝐻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_𝑖〗^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+𝐴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_𝑖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(〖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′〗_𝑖−〖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′〗_𝐺 )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^2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3</xdr:col>
      <xdr:colOff>593481</xdr:colOff>
      <xdr:row>41</xdr:row>
      <xdr:rowOff>139212</xdr:rowOff>
    </xdr:from>
    <xdr:ext cx="1841210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asellaDiTesto 10">
              <a:extLst>
                <a:ext uri="{FF2B5EF4-FFF2-40B4-BE49-F238E27FC236}">
                  <a16:creationId xmlns:a16="http://schemas.microsoft.com/office/drawing/2014/main" id="{DA099C86-F0F4-4B2B-8542-52D765E42F60}"/>
                </a:ext>
              </a:extLst>
            </xdr:cNvPr>
            <xdr:cNvSpPr txBox="1"/>
          </xdr:nvSpPr>
          <xdr:spPr>
            <a:xfrm>
              <a:off x="2536581" y="8102112"/>
              <a:ext cx="1841210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d>
                      <m:d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𝐺</m:t>
                            </m:r>
                          </m:sub>
                        </m:sSub>
                      </m:e>
                    </m:d>
                    <m:d>
                      <m:d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𝐺</m:t>
                            </m:r>
                          </m:sub>
                        </m:sSub>
                      </m:e>
                    </m:d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11" name="CasellaDiTesto 10">
              <a:extLst>
                <a:ext uri="{FF2B5EF4-FFF2-40B4-BE49-F238E27FC236}">
                  <a16:creationId xmlns:a16="http://schemas.microsoft.com/office/drawing/2014/main" id="{DA099C86-F0F4-4B2B-8542-52D765E42F60}"/>
                </a:ext>
              </a:extLst>
            </xdr:cNvPr>
            <xdr:cNvSpPr txBox="1"/>
          </xdr:nvSpPr>
          <xdr:spPr>
            <a:xfrm>
              <a:off x="2536581" y="8102112"/>
              <a:ext cx="1841210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0" i="0">
                  <a:latin typeface="Cambria Math" panose="02040503050406030204" pitchFamily="18" charset="0"/>
                </a:rPr>
                <a:t>𝐼_(𝑥𝑦,𝑖)=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𝐴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_𝑖 (〖𝑥′〗_𝑖−〖𝑥′〗_𝐺 )(〖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𝑦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′〗_𝑖−〖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𝑦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′〗_𝐺 )</a:t>
              </a:r>
              <a:endParaRPr lang="it-IT" sz="1100"/>
            </a:p>
          </xdr:txBody>
        </xdr:sp>
      </mc:Fallback>
    </mc:AlternateContent>
    <xdr:clientData/>
  </xdr:oneCellAnchor>
  <xdr:twoCellAnchor editAs="oneCell">
    <xdr:from>
      <xdr:col>0</xdr:col>
      <xdr:colOff>0</xdr:colOff>
      <xdr:row>4</xdr:row>
      <xdr:rowOff>46164</xdr:rowOff>
    </xdr:from>
    <xdr:to>
      <xdr:col>4</xdr:col>
      <xdr:colOff>210161</xdr:colOff>
      <xdr:row>19</xdr:row>
      <xdr:rowOff>184775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id="{5F56E71D-9D79-48EB-A901-E9DF9F107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808164"/>
          <a:ext cx="2835748" cy="2996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586155</xdr:colOff>
      <xdr:row>4</xdr:row>
      <xdr:rowOff>49128</xdr:rowOff>
    </xdr:from>
    <xdr:to>
      <xdr:col>8</xdr:col>
      <xdr:colOff>516015</xdr:colOff>
      <xdr:row>19</xdr:row>
      <xdr:rowOff>171919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id="{C982744B-DF78-401E-BB2A-FE8A67152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211742" y="811128"/>
          <a:ext cx="2820490" cy="2980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504825</xdr:colOff>
      <xdr:row>11</xdr:row>
      <xdr:rowOff>9525</xdr:rowOff>
    </xdr:from>
    <xdr:to>
      <xdr:col>5</xdr:col>
      <xdr:colOff>95250</xdr:colOff>
      <xdr:row>12</xdr:row>
      <xdr:rowOff>171450</xdr:rowOff>
    </xdr:to>
    <xdr:sp macro="" textlink="">
      <xdr:nvSpPr>
        <xdr:cNvPr id="4" name="Freccia a destra 3">
          <a:extLst>
            <a:ext uri="{FF2B5EF4-FFF2-40B4-BE49-F238E27FC236}">
              <a16:creationId xmlns:a16="http://schemas.microsoft.com/office/drawing/2014/main" id="{0357E57C-E86B-414B-AD88-371703C81992}"/>
            </a:ext>
          </a:extLst>
        </xdr:cNvPr>
        <xdr:cNvSpPr/>
      </xdr:nvSpPr>
      <xdr:spPr>
        <a:xfrm>
          <a:off x="2447925" y="2105025"/>
          <a:ext cx="809625" cy="352425"/>
        </a:xfrm>
        <a:prstGeom prst="rightArrow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oneCellAnchor>
    <xdr:from>
      <xdr:col>3</xdr:col>
      <xdr:colOff>300404</xdr:colOff>
      <xdr:row>58</xdr:row>
      <xdr:rowOff>117230</xdr:rowOff>
    </xdr:from>
    <xdr:ext cx="1454051" cy="38375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CasellaDiTesto 14">
              <a:extLst>
                <a:ext uri="{FF2B5EF4-FFF2-40B4-BE49-F238E27FC236}">
                  <a16:creationId xmlns:a16="http://schemas.microsoft.com/office/drawing/2014/main" id="{B8AAAA7A-EB20-43A1-B639-BF813A6DE43E}"/>
                </a:ext>
              </a:extLst>
            </xdr:cNvPr>
            <xdr:cNvSpPr txBox="1"/>
          </xdr:nvSpPr>
          <xdr:spPr>
            <a:xfrm>
              <a:off x="2242039" y="11195538"/>
              <a:ext cx="1454051" cy="3837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𝛼</m:t>
                    </m:r>
                    <m:r>
                      <a:rPr lang="it-IT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</m:den>
                    </m:f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𝑎𝑟𝑐𝑡𝑎𝑛</m:t>
                    </m:r>
                    <m:d>
                      <m:d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𝐼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𝑥𝑦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𝐼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𝑦𝑦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𝐼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𝑥𝑥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15" name="CasellaDiTesto 14">
              <a:extLst>
                <a:ext uri="{FF2B5EF4-FFF2-40B4-BE49-F238E27FC236}">
                  <a16:creationId xmlns:a16="http://schemas.microsoft.com/office/drawing/2014/main" id="{B8AAAA7A-EB20-43A1-B639-BF813A6DE43E}"/>
                </a:ext>
              </a:extLst>
            </xdr:cNvPr>
            <xdr:cNvSpPr txBox="1"/>
          </xdr:nvSpPr>
          <xdr:spPr>
            <a:xfrm>
              <a:off x="2242039" y="11195538"/>
              <a:ext cx="1454051" cy="3837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𝛼=1/2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𝑎𝑟𝑐𝑡𝑎𝑛(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2𝐼_𝑥𝑦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)/(𝐼_(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𝑦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𝑦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 𝐼_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𝑥𝑥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)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4</xdr:col>
      <xdr:colOff>0</xdr:colOff>
      <xdr:row>63</xdr:row>
      <xdr:rowOff>117231</xdr:rowOff>
    </xdr:from>
    <xdr:ext cx="805990" cy="3224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CasellaDiTesto 15">
              <a:extLst>
                <a:ext uri="{FF2B5EF4-FFF2-40B4-BE49-F238E27FC236}">
                  <a16:creationId xmlns:a16="http://schemas.microsoft.com/office/drawing/2014/main" id="{EDEAEFEC-3CF2-4E50-8E8F-D44DD3F9E5DD}"/>
                </a:ext>
              </a:extLst>
            </xdr:cNvPr>
            <xdr:cNvSpPr txBox="1"/>
          </xdr:nvSpPr>
          <xdr:spPr>
            <a:xfrm>
              <a:off x="2549769" y="12148039"/>
              <a:ext cx="805990" cy="3224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𝐼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𝑥𝑥</m:t>
                            </m:r>
                          </m:sub>
                        </m:s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𝐼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𝑦𝑦</m:t>
                            </m:r>
                          </m:sub>
                        </m:sSub>
                      </m:num>
                      <m:den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den>
                    </m:f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16" name="CasellaDiTesto 15">
              <a:extLst>
                <a:ext uri="{FF2B5EF4-FFF2-40B4-BE49-F238E27FC236}">
                  <a16:creationId xmlns:a16="http://schemas.microsoft.com/office/drawing/2014/main" id="{EDEAEFEC-3CF2-4E50-8E8F-D44DD3F9E5DD}"/>
                </a:ext>
              </a:extLst>
            </xdr:cNvPr>
            <xdr:cNvSpPr txBox="1"/>
          </xdr:nvSpPr>
          <xdr:spPr>
            <a:xfrm>
              <a:off x="2549769" y="12148039"/>
              <a:ext cx="805990" cy="3224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0" i="0">
                  <a:latin typeface="Cambria Math" panose="02040503050406030204" pitchFamily="18" charset="0"/>
                </a:rPr>
                <a:t>𝐶=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(𝐼_𝑥𝑥+𝐼_𝑦𝑦)/2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5</xdr:col>
      <xdr:colOff>593480</xdr:colOff>
      <xdr:row>62</xdr:row>
      <xdr:rowOff>161192</xdr:rowOff>
    </xdr:from>
    <xdr:ext cx="1543371" cy="500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CasellaDiTesto 16">
              <a:extLst>
                <a:ext uri="{FF2B5EF4-FFF2-40B4-BE49-F238E27FC236}">
                  <a16:creationId xmlns:a16="http://schemas.microsoft.com/office/drawing/2014/main" id="{E4CCFFE9-09DC-4819-BE1C-0C55D95C6401}"/>
                </a:ext>
              </a:extLst>
            </xdr:cNvPr>
            <xdr:cNvSpPr txBox="1"/>
          </xdr:nvSpPr>
          <xdr:spPr>
            <a:xfrm>
              <a:off x="3751384" y="12001500"/>
              <a:ext cx="1543371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>
                        <a:latin typeface="Cambria Math" panose="02040503050406030204" pitchFamily="18" charset="0"/>
                      </a:rPr>
                      <m:t>𝑅</m:t>
                    </m:r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p>
                              <m:sSup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d>
                                  <m:dPr>
                                    <m:ctrlPr>
                                      <a:rPr lang="it-IT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sSub>
                                      <m:sSubPr>
                                        <m:ctrlPr>
                                          <a:rPr lang="it-IT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it-IT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𝐼</m:t>
                                        </m:r>
                                      </m:e>
                                      <m:sub>
                                        <m:r>
                                          <a:rPr lang="it-IT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𝑥𝑥</m:t>
                                        </m:r>
                                      </m:sub>
                                    </m:sSub>
                                    <m:r>
                                      <a:rPr lang="it-IT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−</m:t>
                                    </m:r>
                                    <m:sSub>
                                      <m:sSubPr>
                                        <m:ctrlPr>
                                          <a:rPr lang="it-IT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it-IT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𝐼</m:t>
                                        </m:r>
                                      </m:e>
                                      <m:sub>
                                        <m:r>
                                          <a:rPr lang="it-IT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𝑦𝑦</m:t>
                                        </m:r>
                                      </m:sub>
                                    </m:sSub>
                                  </m:e>
                                </m:d>
                              </m:e>
                              <m:sup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p>
                            </m:sSup>
                          </m:num>
                          <m:den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4</m:t>
                            </m:r>
                          </m:den>
                        </m:f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sSup>
                          <m:sSup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𝐼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𝑥𝑦</m:t>
                                </m:r>
                              </m:sub>
                            </m:sSub>
                          </m:e>
                          <m:sup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p>
                      </m:e>
                    </m:rad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17" name="CasellaDiTesto 16">
              <a:extLst>
                <a:ext uri="{FF2B5EF4-FFF2-40B4-BE49-F238E27FC236}">
                  <a16:creationId xmlns:a16="http://schemas.microsoft.com/office/drawing/2014/main" id="{E4CCFFE9-09DC-4819-BE1C-0C55D95C6401}"/>
                </a:ext>
              </a:extLst>
            </xdr:cNvPr>
            <xdr:cNvSpPr txBox="1"/>
          </xdr:nvSpPr>
          <xdr:spPr>
            <a:xfrm>
              <a:off x="3751384" y="12001500"/>
              <a:ext cx="1543371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0" i="0">
                  <a:latin typeface="Cambria Math" panose="02040503050406030204" pitchFamily="18" charset="0"/>
                </a:rPr>
                <a:t>𝑅=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√((𝐼_𝑥𝑥−𝐼_𝑦𝑦 )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^2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/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4+〖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𝐼_𝑥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𝑦〗^2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)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5</xdr:col>
      <xdr:colOff>205153</xdr:colOff>
      <xdr:row>66</xdr:row>
      <xdr:rowOff>205155</xdr:rowOff>
    </xdr:from>
    <xdr:ext cx="936988" cy="18485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CasellaDiTesto 17">
              <a:extLst>
                <a:ext uri="{FF2B5EF4-FFF2-40B4-BE49-F238E27FC236}">
                  <a16:creationId xmlns:a16="http://schemas.microsoft.com/office/drawing/2014/main" id="{39D40A88-43BD-4C4E-8C53-239B45662339}"/>
                </a:ext>
              </a:extLst>
            </xdr:cNvPr>
            <xdr:cNvSpPr txBox="1"/>
          </xdr:nvSpPr>
          <xdr:spPr>
            <a:xfrm>
              <a:off x="3363057" y="12675578"/>
              <a:ext cx="936988" cy="1848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𝐼</m:t>
                        </m:r>
                      </m:e>
                      <m:sub>
                        <m:r>
                          <a:rPr lang="el-G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𝜉𝜉</m:t>
                        </m:r>
                      </m:sub>
                    </m:sSub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,</m:t>
                    </m:r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𝐼</m:t>
                        </m:r>
                      </m:e>
                      <m:sub>
                        <m:r>
                          <a:rPr lang="el-G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𝜂𝜂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𝐶</m:t>
                    </m:r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±</m:t>
                    </m:r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𝑅</m:t>
                    </m:r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18" name="CasellaDiTesto 17">
              <a:extLst>
                <a:ext uri="{FF2B5EF4-FFF2-40B4-BE49-F238E27FC236}">
                  <a16:creationId xmlns:a16="http://schemas.microsoft.com/office/drawing/2014/main" id="{39D40A88-43BD-4C4E-8C53-239B45662339}"/>
                </a:ext>
              </a:extLst>
            </xdr:cNvPr>
            <xdr:cNvSpPr txBox="1"/>
          </xdr:nvSpPr>
          <xdr:spPr>
            <a:xfrm>
              <a:off x="3363057" y="12675578"/>
              <a:ext cx="936988" cy="1848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𝐼_</a:t>
              </a:r>
              <a:r>
                <a:rPr lang="el-G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𝜉𝜉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,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𝐼_</a:t>
              </a:r>
              <a:r>
                <a:rPr lang="el-G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𝜂𝜂</a:t>
              </a:r>
              <a:r>
                <a:rPr lang="it-IT" sz="1100" b="0" i="0">
                  <a:latin typeface="Cambria Math" panose="02040503050406030204" pitchFamily="18" charset="0"/>
                </a:rPr>
                <a:t>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±𝑅</a:t>
              </a:r>
              <a:endParaRPr lang="it-IT" sz="1100"/>
            </a:p>
          </xdr:txBody>
        </xdr:sp>
      </mc:Fallback>
    </mc:AlternateContent>
    <xdr:clientData/>
  </xdr:oneCellAnchor>
  <xdr:twoCellAnchor editAs="oneCell">
    <xdr:from>
      <xdr:col>1</xdr:col>
      <xdr:colOff>18157</xdr:colOff>
      <xdr:row>70</xdr:row>
      <xdr:rowOff>177447</xdr:rowOff>
    </xdr:from>
    <xdr:to>
      <xdr:col>6</xdr:col>
      <xdr:colOff>173993</xdr:colOff>
      <xdr:row>89</xdr:row>
      <xdr:rowOff>137835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id="{758ECFAB-C724-4A7C-8F56-83502406B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31070" y="14050817"/>
          <a:ext cx="3394336" cy="3579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85037</xdr:colOff>
      <xdr:row>12</xdr:row>
      <xdr:rowOff>149087</xdr:rowOff>
    </xdr:from>
    <xdr:to>
      <xdr:col>8</xdr:col>
      <xdr:colOff>406496</xdr:colOff>
      <xdr:row>29</xdr:row>
      <xdr:rowOff>174873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id="{862CD5B3-3401-49D1-A09B-05DE5B54E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23537" y="2435087"/>
          <a:ext cx="2599176" cy="3264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118555</xdr:colOff>
      <xdr:row>12</xdr:row>
      <xdr:rowOff>132521</xdr:rowOff>
    </xdr:from>
    <xdr:to>
      <xdr:col>4</xdr:col>
      <xdr:colOff>86810</xdr:colOff>
      <xdr:row>29</xdr:row>
      <xdr:rowOff>167831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id="{B1F55B02-639E-4061-A3E3-066B33249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8555" y="2418521"/>
          <a:ext cx="2593842" cy="327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496490</xdr:colOff>
      <xdr:row>41</xdr:row>
      <xdr:rowOff>50006</xdr:rowOff>
    </xdr:from>
    <xdr:ext cx="1040670" cy="34637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sellaDiTesto 1">
              <a:extLst>
                <a:ext uri="{FF2B5EF4-FFF2-40B4-BE49-F238E27FC236}">
                  <a16:creationId xmlns:a16="http://schemas.microsoft.com/office/drawing/2014/main" id="{F01245F4-BE2C-434B-9AB0-A7910F957AF4}"/>
                </a:ext>
              </a:extLst>
            </xdr:cNvPr>
            <xdr:cNvSpPr txBox="1"/>
          </xdr:nvSpPr>
          <xdr:spPr>
            <a:xfrm>
              <a:off x="3115865" y="6050756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limLoc m:val="subSup"/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5"/>
                          </m:rP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′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2" name="CasellaDiTesto 1">
              <a:extLst>
                <a:ext uri="{FF2B5EF4-FFF2-40B4-BE49-F238E27FC236}">
                  <a16:creationId xmlns:a16="http://schemas.microsoft.com/office/drawing/2014/main" id="{F01245F4-BE2C-434B-9AB0-A7910F957AF4}"/>
                </a:ext>
              </a:extLst>
            </xdr:cNvPr>
            <xdr:cNvSpPr txBox="1"/>
          </xdr:nvSpPr>
          <xdr:spPr>
            <a:xfrm>
              <a:off x="3115865" y="6050756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0" i="0">
                  <a:latin typeface="Cambria Math" panose="02040503050406030204" pitchFamily="18" charset="0"/>
                </a:rPr>
                <a:t>𝑆_𝑥′=∑26_(𝑖=1)^3▒〖𝐴_𝑖 𝑦_𝑖′ 〗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6</xdr:col>
      <xdr:colOff>523875</xdr:colOff>
      <xdr:row>41</xdr:row>
      <xdr:rowOff>47625</xdr:rowOff>
    </xdr:from>
    <xdr:ext cx="1040670" cy="34637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asellaDiTesto 2">
              <a:extLst>
                <a:ext uri="{FF2B5EF4-FFF2-40B4-BE49-F238E27FC236}">
                  <a16:creationId xmlns:a16="http://schemas.microsoft.com/office/drawing/2014/main" id="{DDFE08BB-572C-41B8-A88C-91AAB28C6D97}"/>
                </a:ext>
              </a:extLst>
            </xdr:cNvPr>
            <xdr:cNvSpPr txBox="1"/>
          </xdr:nvSpPr>
          <xdr:spPr>
            <a:xfrm>
              <a:off x="4362450" y="6048375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limLoc m:val="subSup"/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5"/>
                          </m:rP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′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3" name="CasellaDiTesto 2">
              <a:extLst>
                <a:ext uri="{FF2B5EF4-FFF2-40B4-BE49-F238E27FC236}">
                  <a16:creationId xmlns:a16="http://schemas.microsoft.com/office/drawing/2014/main" id="{DDFE08BB-572C-41B8-A88C-91AAB28C6D97}"/>
                </a:ext>
              </a:extLst>
            </xdr:cNvPr>
            <xdr:cNvSpPr txBox="1"/>
          </xdr:nvSpPr>
          <xdr:spPr>
            <a:xfrm>
              <a:off x="4362450" y="6048375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0" i="0">
                  <a:latin typeface="Cambria Math" panose="02040503050406030204" pitchFamily="18" charset="0"/>
                </a:rPr>
                <a:t>𝑆_𝑦′=∑26_(𝑖=1)^3▒〖𝐴_𝑖 𝑥_𝑖′ 〗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4</xdr:col>
      <xdr:colOff>564175</xdr:colOff>
      <xdr:row>45</xdr:row>
      <xdr:rowOff>39015</xdr:rowOff>
    </xdr:from>
    <xdr:ext cx="569515" cy="3235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asellaDiTesto 3">
              <a:extLst>
                <a:ext uri="{FF2B5EF4-FFF2-40B4-BE49-F238E27FC236}">
                  <a16:creationId xmlns:a16="http://schemas.microsoft.com/office/drawing/2014/main" id="{5091773C-4AC3-4DC9-B1CE-8BC5533798D0}"/>
                </a:ext>
              </a:extLst>
            </xdr:cNvPr>
            <xdr:cNvSpPr txBox="1"/>
          </xdr:nvSpPr>
          <xdr:spPr>
            <a:xfrm>
              <a:off x="3183550" y="6858915"/>
              <a:ext cx="569515" cy="3235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𝑆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sub>
                        </m:sSub>
                      </m:num>
                      <m:den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den>
                    </m:f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4" name="CasellaDiTesto 3">
              <a:extLst>
                <a:ext uri="{FF2B5EF4-FFF2-40B4-BE49-F238E27FC236}">
                  <a16:creationId xmlns:a16="http://schemas.microsoft.com/office/drawing/2014/main" id="{5091773C-4AC3-4DC9-B1CE-8BC5533798D0}"/>
                </a:ext>
              </a:extLst>
            </xdr:cNvPr>
            <xdr:cNvSpPr txBox="1"/>
          </xdr:nvSpPr>
          <xdr:spPr>
            <a:xfrm>
              <a:off x="3183550" y="6858915"/>
              <a:ext cx="569515" cy="3235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0" i="0">
                  <a:latin typeface="Cambria Math" panose="02040503050406030204" pitchFamily="18" charset="0"/>
                </a:rPr>
                <a:t>〖𝑥′〗_𝐺=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𝑆_𝑦′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/𝐴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6</xdr:col>
      <xdr:colOff>227134</xdr:colOff>
      <xdr:row>45</xdr:row>
      <xdr:rowOff>36635</xdr:rowOff>
    </xdr:from>
    <xdr:ext cx="580415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asellaDiTesto 4">
              <a:extLst>
                <a:ext uri="{FF2B5EF4-FFF2-40B4-BE49-F238E27FC236}">
                  <a16:creationId xmlns:a16="http://schemas.microsoft.com/office/drawing/2014/main" id="{6B7150C0-45C5-4BC9-A2F1-5632517D72EA}"/>
                </a:ext>
              </a:extLst>
            </xdr:cNvPr>
            <xdr:cNvSpPr txBox="1"/>
          </xdr:nvSpPr>
          <xdr:spPr>
            <a:xfrm>
              <a:off x="4065709" y="6856535"/>
              <a:ext cx="580415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𝑆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sub>
                        </m:sSub>
                      </m:num>
                      <m:den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den>
                    </m:f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5" name="CasellaDiTesto 4">
              <a:extLst>
                <a:ext uri="{FF2B5EF4-FFF2-40B4-BE49-F238E27FC236}">
                  <a16:creationId xmlns:a16="http://schemas.microsoft.com/office/drawing/2014/main" id="{6B7150C0-45C5-4BC9-A2F1-5632517D72EA}"/>
                </a:ext>
              </a:extLst>
            </xdr:cNvPr>
            <xdr:cNvSpPr txBox="1"/>
          </xdr:nvSpPr>
          <xdr:spPr>
            <a:xfrm>
              <a:off x="4065709" y="6856535"/>
              <a:ext cx="580415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0" i="0">
                  <a:latin typeface="Cambria Math" panose="02040503050406030204" pitchFamily="18" charset="0"/>
                </a:rPr>
                <a:t>〖𝑦′〗_𝐺=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𝑆_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′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/𝐴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0</xdr:col>
      <xdr:colOff>117231</xdr:colOff>
      <xdr:row>49</xdr:row>
      <xdr:rowOff>117231</xdr:rowOff>
    </xdr:from>
    <xdr:ext cx="210416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asellaDiTesto 5">
              <a:extLst>
                <a:ext uri="{FF2B5EF4-FFF2-40B4-BE49-F238E27FC236}">
                  <a16:creationId xmlns:a16="http://schemas.microsoft.com/office/drawing/2014/main" id="{48C1A978-FD4C-42BB-9698-C0E192D614CE}"/>
                </a:ext>
              </a:extLst>
            </xdr:cNvPr>
            <xdr:cNvSpPr txBox="1"/>
          </xdr:nvSpPr>
          <xdr:spPr>
            <a:xfrm>
              <a:off x="117231" y="7699131"/>
              <a:ext cx="210416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𝑥𝑥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sSup>
                      <m:sSup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𝐵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  <m:sup/>
                    </m:sSup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𝐻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</m:e>
                      <m:sup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3</m:t>
                        </m:r>
                      </m:sup>
                    </m:sSup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𝑦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𝑦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𝐺</m:t>
                                </m:r>
                              </m:sub>
                            </m:sSub>
                          </m:e>
                        </m:d>
                      </m:e>
                      <m:sup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6" name="CasellaDiTesto 5">
              <a:extLst>
                <a:ext uri="{FF2B5EF4-FFF2-40B4-BE49-F238E27FC236}">
                  <a16:creationId xmlns:a16="http://schemas.microsoft.com/office/drawing/2014/main" id="{48C1A978-FD4C-42BB-9698-C0E192D614CE}"/>
                </a:ext>
              </a:extLst>
            </xdr:cNvPr>
            <xdr:cNvSpPr txBox="1"/>
          </xdr:nvSpPr>
          <xdr:spPr>
            <a:xfrm>
              <a:off x="117231" y="7699131"/>
              <a:ext cx="210416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0" i="0">
                  <a:latin typeface="Cambria Math" panose="02040503050406030204" pitchFamily="18" charset="0"/>
                </a:rPr>
                <a:t>𝐼_(𝑥𝑥,𝑖)=1/12 〖𝐵_𝑖〗^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〖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𝐻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_𝑖〗^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3+𝐴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_𝑖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(〖𝑦′〗_𝑖−〖𝑦′〗_𝐺 )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^2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0</xdr:col>
      <xdr:colOff>117230</xdr:colOff>
      <xdr:row>51</xdr:row>
      <xdr:rowOff>131884</xdr:rowOff>
    </xdr:from>
    <xdr:ext cx="206370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asellaDiTesto 6">
              <a:extLst>
                <a:ext uri="{FF2B5EF4-FFF2-40B4-BE49-F238E27FC236}">
                  <a16:creationId xmlns:a16="http://schemas.microsoft.com/office/drawing/2014/main" id="{86504C74-E0F9-4F66-9574-FF9278357599}"/>
                </a:ext>
              </a:extLst>
            </xdr:cNvPr>
            <xdr:cNvSpPr txBox="1"/>
          </xdr:nvSpPr>
          <xdr:spPr>
            <a:xfrm>
              <a:off x="117230" y="8094784"/>
              <a:ext cx="206370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𝑦𝑦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sSup>
                      <m:sSup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𝐵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  <m:sup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𝐻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</m:e>
                      <m:sup/>
                    </m:sSup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𝑥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𝑥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𝐺</m:t>
                                </m:r>
                              </m:sub>
                            </m:sSub>
                          </m:e>
                        </m:d>
                      </m:e>
                      <m:sup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7" name="CasellaDiTesto 6">
              <a:extLst>
                <a:ext uri="{FF2B5EF4-FFF2-40B4-BE49-F238E27FC236}">
                  <a16:creationId xmlns:a16="http://schemas.microsoft.com/office/drawing/2014/main" id="{86504C74-E0F9-4F66-9574-FF9278357599}"/>
                </a:ext>
              </a:extLst>
            </xdr:cNvPr>
            <xdr:cNvSpPr txBox="1"/>
          </xdr:nvSpPr>
          <xdr:spPr>
            <a:xfrm>
              <a:off x="117230" y="8094784"/>
              <a:ext cx="206370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0" i="0">
                  <a:latin typeface="Cambria Math" panose="02040503050406030204" pitchFamily="18" charset="0"/>
                </a:rPr>
                <a:t>𝐼_(𝑦𝑦,𝑖)=1/12 〖𝐵_𝑖〗^3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〖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𝐻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_𝑖〗^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+𝐴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_𝑖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(〖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′〗_𝑖−〖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′〗_𝐺 )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^2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3</xdr:col>
      <xdr:colOff>593481</xdr:colOff>
      <xdr:row>50</xdr:row>
      <xdr:rowOff>139212</xdr:rowOff>
    </xdr:from>
    <xdr:ext cx="1841210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asellaDiTesto 7">
              <a:extLst>
                <a:ext uri="{FF2B5EF4-FFF2-40B4-BE49-F238E27FC236}">
                  <a16:creationId xmlns:a16="http://schemas.microsoft.com/office/drawing/2014/main" id="{9E0BF88D-1EC6-4AE5-A871-BB5651493869}"/>
                </a:ext>
              </a:extLst>
            </xdr:cNvPr>
            <xdr:cNvSpPr txBox="1"/>
          </xdr:nvSpPr>
          <xdr:spPr>
            <a:xfrm>
              <a:off x="2603256" y="7911612"/>
              <a:ext cx="1841210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d>
                      <m:d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𝐺</m:t>
                            </m:r>
                          </m:sub>
                        </m:sSub>
                      </m:e>
                    </m:d>
                    <m:d>
                      <m:d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𝐺</m:t>
                            </m:r>
                          </m:sub>
                        </m:sSub>
                      </m:e>
                    </m:d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8" name="CasellaDiTesto 7">
              <a:extLst>
                <a:ext uri="{FF2B5EF4-FFF2-40B4-BE49-F238E27FC236}">
                  <a16:creationId xmlns:a16="http://schemas.microsoft.com/office/drawing/2014/main" id="{9E0BF88D-1EC6-4AE5-A871-BB5651493869}"/>
                </a:ext>
              </a:extLst>
            </xdr:cNvPr>
            <xdr:cNvSpPr txBox="1"/>
          </xdr:nvSpPr>
          <xdr:spPr>
            <a:xfrm>
              <a:off x="2603256" y="7911612"/>
              <a:ext cx="1841210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0" i="0">
                  <a:latin typeface="Cambria Math" panose="02040503050406030204" pitchFamily="18" charset="0"/>
                </a:rPr>
                <a:t>𝐼_(𝑥𝑦,𝑖)=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𝐴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_𝑖 (〖𝑥′〗_𝑖−〖𝑥′〗_𝐺 )(〖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𝑦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′〗_𝑖−〖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𝑦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′〗_𝐺 )</a:t>
              </a:r>
              <a:endParaRPr lang="it-IT" sz="1100"/>
            </a:p>
          </xdr:txBody>
        </xdr:sp>
      </mc:Fallback>
    </mc:AlternateContent>
    <xdr:clientData/>
  </xdr:oneCellAnchor>
  <xdr:twoCellAnchor>
    <xdr:from>
      <xdr:col>3</xdr:col>
      <xdr:colOff>504825</xdr:colOff>
      <xdr:row>20</xdr:row>
      <xdr:rowOff>9525</xdr:rowOff>
    </xdr:from>
    <xdr:to>
      <xdr:col>5</xdr:col>
      <xdr:colOff>95250</xdr:colOff>
      <xdr:row>21</xdr:row>
      <xdr:rowOff>171450</xdr:rowOff>
    </xdr:to>
    <xdr:sp macro="" textlink="">
      <xdr:nvSpPr>
        <xdr:cNvPr id="11" name="Freccia a destra 10">
          <a:extLst>
            <a:ext uri="{FF2B5EF4-FFF2-40B4-BE49-F238E27FC236}">
              <a16:creationId xmlns:a16="http://schemas.microsoft.com/office/drawing/2014/main" id="{678074EB-BB11-48C7-AA5F-BBBE564BCF97}"/>
            </a:ext>
          </a:extLst>
        </xdr:cNvPr>
        <xdr:cNvSpPr/>
      </xdr:nvSpPr>
      <xdr:spPr>
        <a:xfrm>
          <a:off x="2514600" y="2105025"/>
          <a:ext cx="809625" cy="352425"/>
        </a:xfrm>
        <a:prstGeom prst="rightArrow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oneCellAnchor>
    <xdr:from>
      <xdr:col>3</xdr:col>
      <xdr:colOff>300404</xdr:colOff>
      <xdr:row>67</xdr:row>
      <xdr:rowOff>117230</xdr:rowOff>
    </xdr:from>
    <xdr:ext cx="1454051" cy="38375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CasellaDiTesto 11">
              <a:extLst>
                <a:ext uri="{FF2B5EF4-FFF2-40B4-BE49-F238E27FC236}">
                  <a16:creationId xmlns:a16="http://schemas.microsoft.com/office/drawing/2014/main" id="{5203AEB0-867E-47FF-BDB6-0926CC59F9C8}"/>
                </a:ext>
              </a:extLst>
            </xdr:cNvPr>
            <xdr:cNvSpPr txBox="1"/>
          </xdr:nvSpPr>
          <xdr:spPr>
            <a:xfrm>
              <a:off x="2310179" y="11185280"/>
              <a:ext cx="1454051" cy="3837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𝛼</m:t>
                    </m:r>
                    <m:r>
                      <a:rPr lang="it-IT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</m:den>
                    </m:f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𝑎𝑟𝑐𝑡𝑎𝑛</m:t>
                    </m:r>
                    <m:d>
                      <m:d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𝐼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𝑥𝑦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𝐼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𝑦𝑦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𝐼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𝑥𝑥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12" name="CasellaDiTesto 11">
              <a:extLst>
                <a:ext uri="{FF2B5EF4-FFF2-40B4-BE49-F238E27FC236}">
                  <a16:creationId xmlns:a16="http://schemas.microsoft.com/office/drawing/2014/main" id="{5203AEB0-867E-47FF-BDB6-0926CC59F9C8}"/>
                </a:ext>
              </a:extLst>
            </xdr:cNvPr>
            <xdr:cNvSpPr txBox="1"/>
          </xdr:nvSpPr>
          <xdr:spPr>
            <a:xfrm>
              <a:off x="2310179" y="11185280"/>
              <a:ext cx="1454051" cy="3837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𝛼=1/2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𝑎𝑟𝑐𝑡𝑎𝑛(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2𝐼_𝑥𝑦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)/(𝐼_(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𝑦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𝑦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 𝐼_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𝑥𝑥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)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4</xdr:col>
      <xdr:colOff>0</xdr:colOff>
      <xdr:row>72</xdr:row>
      <xdr:rowOff>117231</xdr:rowOff>
    </xdr:from>
    <xdr:ext cx="805990" cy="3224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CasellaDiTesto 12">
              <a:extLst>
                <a:ext uri="{FF2B5EF4-FFF2-40B4-BE49-F238E27FC236}">
                  <a16:creationId xmlns:a16="http://schemas.microsoft.com/office/drawing/2014/main" id="{332B2EAA-AF3C-4C27-B36F-5EAB2C41570E}"/>
                </a:ext>
              </a:extLst>
            </xdr:cNvPr>
            <xdr:cNvSpPr txBox="1"/>
          </xdr:nvSpPr>
          <xdr:spPr>
            <a:xfrm>
              <a:off x="2619375" y="12137781"/>
              <a:ext cx="805990" cy="3224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𝐼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𝑥𝑥</m:t>
                            </m:r>
                          </m:sub>
                        </m:s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𝐼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𝑦𝑦</m:t>
                            </m:r>
                          </m:sub>
                        </m:sSub>
                      </m:num>
                      <m:den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den>
                    </m:f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13" name="CasellaDiTesto 12">
              <a:extLst>
                <a:ext uri="{FF2B5EF4-FFF2-40B4-BE49-F238E27FC236}">
                  <a16:creationId xmlns:a16="http://schemas.microsoft.com/office/drawing/2014/main" id="{332B2EAA-AF3C-4C27-B36F-5EAB2C41570E}"/>
                </a:ext>
              </a:extLst>
            </xdr:cNvPr>
            <xdr:cNvSpPr txBox="1"/>
          </xdr:nvSpPr>
          <xdr:spPr>
            <a:xfrm>
              <a:off x="2619375" y="12137781"/>
              <a:ext cx="805990" cy="3224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0" i="0">
                  <a:latin typeface="Cambria Math" panose="02040503050406030204" pitchFamily="18" charset="0"/>
                </a:rPr>
                <a:t>𝐶=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(𝐼_𝑥𝑥+𝐼_𝑦𝑦)/2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5</xdr:col>
      <xdr:colOff>593480</xdr:colOff>
      <xdr:row>71</xdr:row>
      <xdr:rowOff>161192</xdr:rowOff>
    </xdr:from>
    <xdr:ext cx="1543371" cy="500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CasellaDiTesto 13">
              <a:extLst>
                <a:ext uri="{FF2B5EF4-FFF2-40B4-BE49-F238E27FC236}">
                  <a16:creationId xmlns:a16="http://schemas.microsoft.com/office/drawing/2014/main" id="{2F6D4305-2E14-4212-AAC1-E0B6337E888C}"/>
                </a:ext>
              </a:extLst>
            </xdr:cNvPr>
            <xdr:cNvSpPr txBox="1"/>
          </xdr:nvSpPr>
          <xdr:spPr>
            <a:xfrm>
              <a:off x="3822455" y="11991242"/>
              <a:ext cx="1543371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>
                        <a:latin typeface="Cambria Math" panose="02040503050406030204" pitchFamily="18" charset="0"/>
                      </a:rPr>
                      <m:t>𝑅</m:t>
                    </m:r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p>
                              <m:sSup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d>
                                  <m:dPr>
                                    <m:ctrlPr>
                                      <a:rPr lang="it-IT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sSub>
                                      <m:sSubPr>
                                        <m:ctrlPr>
                                          <a:rPr lang="it-IT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it-IT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𝐼</m:t>
                                        </m:r>
                                      </m:e>
                                      <m:sub>
                                        <m:r>
                                          <a:rPr lang="it-IT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𝑥𝑥</m:t>
                                        </m:r>
                                      </m:sub>
                                    </m:sSub>
                                    <m:r>
                                      <a:rPr lang="it-IT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−</m:t>
                                    </m:r>
                                    <m:sSub>
                                      <m:sSubPr>
                                        <m:ctrlPr>
                                          <a:rPr lang="it-IT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it-IT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𝐼</m:t>
                                        </m:r>
                                      </m:e>
                                      <m:sub>
                                        <m:r>
                                          <a:rPr lang="it-IT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𝑦𝑦</m:t>
                                        </m:r>
                                      </m:sub>
                                    </m:sSub>
                                  </m:e>
                                </m:d>
                              </m:e>
                              <m:sup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p>
                            </m:sSup>
                          </m:num>
                          <m:den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4</m:t>
                            </m:r>
                          </m:den>
                        </m:f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sSup>
                          <m:sSup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𝐼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𝑥𝑦</m:t>
                                </m:r>
                              </m:sub>
                            </m:sSub>
                          </m:e>
                          <m:sup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p>
                      </m:e>
                    </m:rad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14" name="CasellaDiTesto 13">
              <a:extLst>
                <a:ext uri="{FF2B5EF4-FFF2-40B4-BE49-F238E27FC236}">
                  <a16:creationId xmlns:a16="http://schemas.microsoft.com/office/drawing/2014/main" id="{2F6D4305-2E14-4212-AAC1-E0B6337E888C}"/>
                </a:ext>
              </a:extLst>
            </xdr:cNvPr>
            <xdr:cNvSpPr txBox="1"/>
          </xdr:nvSpPr>
          <xdr:spPr>
            <a:xfrm>
              <a:off x="3822455" y="11991242"/>
              <a:ext cx="1543371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0" i="0">
                  <a:latin typeface="Cambria Math" panose="02040503050406030204" pitchFamily="18" charset="0"/>
                </a:rPr>
                <a:t>𝑅=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√((𝐼_𝑥𝑥−𝐼_𝑦𝑦 )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^2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/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4+〖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𝐼_𝑥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𝑦〗^2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)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5</xdr:col>
      <xdr:colOff>230001</xdr:colOff>
      <xdr:row>74</xdr:row>
      <xdr:rowOff>180307</xdr:rowOff>
    </xdr:from>
    <xdr:ext cx="936988" cy="18485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CasellaDiTesto 14">
              <a:extLst>
                <a:ext uri="{FF2B5EF4-FFF2-40B4-BE49-F238E27FC236}">
                  <a16:creationId xmlns:a16="http://schemas.microsoft.com/office/drawing/2014/main" id="{FE7AA0B8-D3B3-4DC4-995E-8D8C33A40068}"/>
                </a:ext>
              </a:extLst>
            </xdr:cNvPr>
            <xdr:cNvSpPr txBox="1"/>
          </xdr:nvSpPr>
          <xdr:spPr>
            <a:xfrm>
              <a:off x="3468501" y="14716285"/>
              <a:ext cx="936988" cy="1848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𝐼</m:t>
                        </m:r>
                      </m:e>
                      <m:sub>
                        <m:r>
                          <a:rPr lang="el-G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𝜉𝜉</m:t>
                        </m:r>
                      </m:sub>
                    </m:sSub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,</m:t>
                    </m:r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𝐼</m:t>
                        </m:r>
                      </m:e>
                      <m:sub>
                        <m:r>
                          <a:rPr lang="el-G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𝜂𝜂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𝐶</m:t>
                    </m:r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±</m:t>
                    </m:r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𝑅</m:t>
                    </m:r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15" name="CasellaDiTesto 14">
              <a:extLst>
                <a:ext uri="{FF2B5EF4-FFF2-40B4-BE49-F238E27FC236}">
                  <a16:creationId xmlns:a16="http://schemas.microsoft.com/office/drawing/2014/main" id="{FE7AA0B8-D3B3-4DC4-995E-8D8C33A40068}"/>
                </a:ext>
              </a:extLst>
            </xdr:cNvPr>
            <xdr:cNvSpPr txBox="1"/>
          </xdr:nvSpPr>
          <xdr:spPr>
            <a:xfrm>
              <a:off x="3468501" y="14716285"/>
              <a:ext cx="936988" cy="1848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𝐼_</a:t>
              </a:r>
              <a:r>
                <a:rPr lang="el-G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𝜉𝜉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,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𝐼_</a:t>
              </a:r>
              <a:r>
                <a:rPr lang="el-G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𝜂𝜂</a:t>
              </a:r>
              <a:r>
                <a:rPr lang="it-IT" sz="1100" b="0" i="0">
                  <a:latin typeface="Cambria Math" panose="02040503050406030204" pitchFamily="18" charset="0"/>
                </a:rPr>
                <a:t>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±𝑅</a:t>
              </a:r>
              <a:endParaRPr lang="it-IT" sz="1100"/>
            </a:p>
          </xdr:txBody>
        </xdr:sp>
      </mc:Fallback>
    </mc:AlternateContent>
    <xdr:clientData/>
  </xdr:oneCellAnchor>
  <xdr:twoCellAnchor editAs="oneCell">
    <xdr:from>
      <xdr:col>3</xdr:col>
      <xdr:colOff>347729</xdr:colOff>
      <xdr:row>76</xdr:row>
      <xdr:rowOff>165653</xdr:rowOff>
    </xdr:from>
    <xdr:to>
      <xdr:col>7</xdr:col>
      <xdr:colOff>213924</xdr:colOff>
      <xdr:row>93</xdr:row>
      <xdr:rowOff>9222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C73F0528-4991-43D0-85B9-8498C32B3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360403" y="15132327"/>
          <a:ext cx="2582891" cy="3264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71F9F-E010-417A-89DC-372BA3707C5C}">
  <dimension ref="A1:I59"/>
  <sheetViews>
    <sheetView tabSelected="1" zoomScaleNormal="100" workbookViewId="0">
      <selection activeCell="G68" sqref="G68"/>
    </sheetView>
  </sheetViews>
  <sheetFormatPr defaultRowHeight="15" x14ac:dyDescent="0.25"/>
  <cols>
    <col min="2" max="2" width="10.85546875" bestFit="1" customWidth="1"/>
    <col min="7" max="7" width="13.140625" bestFit="1" customWidth="1"/>
    <col min="8" max="8" width="11.85546875" customWidth="1"/>
    <col min="9" max="9" width="10.42578125" bestFit="1" customWidth="1"/>
  </cols>
  <sheetData>
    <row r="1" spans="1:6" x14ac:dyDescent="0.25">
      <c r="A1" s="8" t="s">
        <v>53</v>
      </c>
    </row>
    <row r="3" spans="1:6" x14ac:dyDescent="0.25">
      <c r="A3" s="2" t="s">
        <v>4</v>
      </c>
      <c r="F3" s="2" t="s">
        <v>5</v>
      </c>
    </row>
    <row r="22" spans="1:6" x14ac:dyDescent="0.25">
      <c r="A22" s="2" t="s">
        <v>6</v>
      </c>
    </row>
    <row r="23" spans="1:6" ht="18" x14ac:dyDescent="0.35">
      <c r="A23" s="4" t="s">
        <v>7</v>
      </c>
      <c r="B23" s="4" t="s">
        <v>24</v>
      </c>
      <c r="C23" s="4" t="s">
        <v>23</v>
      </c>
      <c r="D23" s="4" t="s">
        <v>22</v>
      </c>
      <c r="E23" s="4" t="s">
        <v>21</v>
      </c>
      <c r="F23" s="4" t="s">
        <v>20</v>
      </c>
    </row>
    <row r="24" spans="1:6" ht="17.25" x14ac:dyDescent="0.25">
      <c r="A24" s="5" t="s">
        <v>14</v>
      </c>
      <c r="B24" s="5" t="s">
        <v>12</v>
      </c>
      <c r="C24" s="5" t="s">
        <v>12</v>
      </c>
      <c r="D24" s="5" t="s">
        <v>13</v>
      </c>
      <c r="E24" s="5" t="s">
        <v>12</v>
      </c>
      <c r="F24" s="5" t="s">
        <v>12</v>
      </c>
    </row>
    <row r="25" spans="1:6" x14ac:dyDescent="0.25">
      <c r="A25" s="3">
        <v>1</v>
      </c>
      <c r="B25" s="3">
        <v>250</v>
      </c>
      <c r="C25" s="3">
        <v>40</v>
      </c>
      <c r="D25" s="3">
        <f>B25*C25</f>
        <v>10000</v>
      </c>
      <c r="E25" s="3">
        <f>250/2</f>
        <v>125</v>
      </c>
      <c r="F25" s="3">
        <v>20</v>
      </c>
    </row>
    <row r="26" spans="1:6" x14ac:dyDescent="0.25">
      <c r="A26" s="1">
        <v>2</v>
      </c>
      <c r="B26" s="1">
        <v>50</v>
      </c>
      <c r="C26" s="1">
        <v>170</v>
      </c>
      <c r="D26" s="1">
        <f t="shared" ref="D26:D27" si="0">B26*C26</f>
        <v>8500</v>
      </c>
      <c r="E26" s="3">
        <f t="shared" ref="E26:E27" si="1">250/2</f>
        <v>125</v>
      </c>
      <c r="F26" s="1">
        <f>40+170/2</f>
        <v>125</v>
      </c>
    </row>
    <row r="27" spans="1:6" x14ac:dyDescent="0.25">
      <c r="A27" s="1">
        <v>3</v>
      </c>
      <c r="B27" s="1">
        <v>170</v>
      </c>
      <c r="C27" s="1">
        <v>30</v>
      </c>
      <c r="D27" s="1">
        <f t="shared" si="0"/>
        <v>5100</v>
      </c>
      <c r="E27" s="3">
        <f t="shared" si="1"/>
        <v>125</v>
      </c>
      <c r="F27" s="1">
        <f>40+170+30/2</f>
        <v>225</v>
      </c>
    </row>
    <row r="29" spans="1:6" x14ac:dyDescent="0.25">
      <c r="A29" s="2" t="s">
        <v>18</v>
      </c>
    </row>
    <row r="30" spans="1:6" ht="17.25" x14ac:dyDescent="0.25">
      <c r="A30" t="s">
        <v>0</v>
      </c>
      <c r="B30">
        <f>SUM(D25:D27)</f>
        <v>23600</v>
      </c>
      <c r="C30" t="s">
        <v>19</v>
      </c>
    </row>
    <row r="32" spans="1:6" x14ac:dyDescent="0.25">
      <c r="A32" s="2" t="s">
        <v>16</v>
      </c>
    </row>
    <row r="33" spans="1:9" ht="17.25" x14ac:dyDescent="0.25">
      <c r="A33" t="s">
        <v>10</v>
      </c>
      <c r="B33">
        <f>D25*F25+D26*F26+D27*F27</f>
        <v>2410000</v>
      </c>
      <c r="C33" t="s">
        <v>15</v>
      </c>
    </row>
    <row r="34" spans="1:9" ht="17.25" x14ac:dyDescent="0.25">
      <c r="A34" t="s">
        <v>11</v>
      </c>
      <c r="B34">
        <f>D25*E25+D26*E26+D27*E27</f>
        <v>2950000</v>
      </c>
      <c r="C34" t="s">
        <v>15</v>
      </c>
    </row>
    <row r="36" spans="1:9" x14ac:dyDescent="0.25">
      <c r="A36" s="2" t="s">
        <v>17</v>
      </c>
    </row>
    <row r="37" spans="1:9" x14ac:dyDescent="0.25">
      <c r="A37" t="s">
        <v>8</v>
      </c>
      <c r="B37" s="6">
        <f>B34/B30</f>
        <v>125</v>
      </c>
      <c r="C37" t="s">
        <v>1</v>
      </c>
    </row>
    <row r="38" spans="1:9" x14ac:dyDescent="0.25">
      <c r="A38" t="s">
        <v>9</v>
      </c>
      <c r="B38">
        <f>B33/B30</f>
        <v>102.11864406779661</v>
      </c>
      <c r="C38" t="s">
        <v>1</v>
      </c>
    </row>
    <row r="40" spans="1:9" x14ac:dyDescent="0.25">
      <c r="A40" s="2" t="s">
        <v>25</v>
      </c>
    </row>
    <row r="41" spans="1:9" x14ac:dyDescent="0.25">
      <c r="A41" s="2"/>
    </row>
    <row r="42" spans="1:9" x14ac:dyDescent="0.25">
      <c r="A42" s="2"/>
    </row>
    <row r="43" spans="1:9" x14ac:dyDescent="0.25">
      <c r="A43" s="2"/>
    </row>
    <row r="44" spans="1:9" x14ac:dyDescent="0.25">
      <c r="A44" s="2"/>
    </row>
    <row r="45" spans="1:9" x14ac:dyDescent="0.25">
      <c r="A45" s="2"/>
    </row>
    <row r="46" spans="1:9" ht="15.75" thickBot="1" x14ac:dyDescent="0.3">
      <c r="A46" s="2"/>
    </row>
    <row r="47" spans="1:9" ht="18.75" thickTop="1" x14ac:dyDescent="0.35">
      <c r="A47" s="4" t="s">
        <v>7</v>
      </c>
      <c r="B47" s="4" t="s">
        <v>24</v>
      </c>
      <c r="C47" s="4" t="s">
        <v>23</v>
      </c>
      <c r="D47" s="4" t="s">
        <v>22</v>
      </c>
      <c r="E47" s="4" t="s">
        <v>21</v>
      </c>
      <c r="F47" s="9" t="s">
        <v>20</v>
      </c>
      <c r="G47" s="11" t="s">
        <v>27</v>
      </c>
      <c r="H47" s="12" t="s">
        <v>28</v>
      </c>
      <c r="I47" s="13" t="s">
        <v>29</v>
      </c>
    </row>
    <row r="48" spans="1:9" ht="17.25" x14ac:dyDescent="0.25">
      <c r="A48" s="5" t="s">
        <v>14</v>
      </c>
      <c r="B48" s="5" t="s">
        <v>12</v>
      </c>
      <c r="C48" s="5" t="s">
        <v>12</v>
      </c>
      <c r="D48" s="5" t="s">
        <v>13</v>
      </c>
      <c r="E48" s="5" t="s">
        <v>12</v>
      </c>
      <c r="F48" s="10" t="s">
        <v>12</v>
      </c>
      <c r="G48" s="14" t="s">
        <v>26</v>
      </c>
      <c r="H48" s="5" t="s">
        <v>26</v>
      </c>
      <c r="I48" s="15" t="s">
        <v>26</v>
      </c>
    </row>
    <row r="49" spans="1:9" x14ac:dyDescent="0.25">
      <c r="A49" s="3">
        <v>1</v>
      </c>
      <c r="B49" s="3">
        <v>250</v>
      </c>
      <c r="C49" s="3">
        <v>40</v>
      </c>
      <c r="D49" s="3">
        <f>B49*C49</f>
        <v>10000</v>
      </c>
      <c r="E49" s="3">
        <f>250/2</f>
        <v>125</v>
      </c>
      <c r="F49" s="3">
        <v>20</v>
      </c>
      <c r="G49" s="17">
        <f>1/12*B49*C49^3+D49*(F49-$B$38)^2</f>
        <v>68768050.368668005</v>
      </c>
      <c r="H49" s="18">
        <f>1/12*C49*B49^3+D49*(E49-$B$37)^2</f>
        <v>52083333.333333328</v>
      </c>
      <c r="I49" s="16">
        <f>D49*(E49-$B$37)*(F49-$B$38)</f>
        <v>0</v>
      </c>
    </row>
    <row r="50" spans="1:9" x14ac:dyDescent="0.25">
      <c r="A50" s="1">
        <v>2</v>
      </c>
      <c r="B50" s="1">
        <v>50</v>
      </c>
      <c r="C50" s="1">
        <v>170</v>
      </c>
      <c r="D50" s="1">
        <f t="shared" ref="D50:D51" si="2">B50*C50</f>
        <v>8500</v>
      </c>
      <c r="E50" s="3">
        <f t="shared" ref="E50:E51" si="3">250/2</f>
        <v>125</v>
      </c>
      <c r="F50" s="1">
        <f>40+170/2</f>
        <v>125</v>
      </c>
      <c r="G50" s="17">
        <f t="shared" ref="G50:G51" si="4">1/12*B50*C50^3+D50*(F50-$B$38)^2</f>
        <v>24921063.152350858</v>
      </c>
      <c r="H50" s="18">
        <f t="shared" ref="H50:H51" si="5">1/12*C50*B50^3+D50*(E50-$B$37)^2</f>
        <v>1770833.3333333333</v>
      </c>
      <c r="I50" s="16">
        <f t="shared" ref="I50:I51" si="6">D50*(E50-$B$37)*(F50-$B$38)</f>
        <v>0</v>
      </c>
    </row>
    <row r="51" spans="1:9" ht="15.75" thickBot="1" x14ac:dyDescent="0.3">
      <c r="A51" s="1">
        <v>3</v>
      </c>
      <c r="B51" s="1">
        <v>170</v>
      </c>
      <c r="C51" s="1">
        <v>30</v>
      </c>
      <c r="D51" s="1">
        <f t="shared" si="2"/>
        <v>5100</v>
      </c>
      <c r="E51" s="3">
        <f t="shared" si="3"/>
        <v>125</v>
      </c>
      <c r="F51" s="1">
        <f>40+170+30/2</f>
        <v>225</v>
      </c>
      <c r="G51" s="20">
        <f t="shared" si="4"/>
        <v>77391620.942257971</v>
      </c>
      <c r="H51" s="21">
        <f t="shared" si="5"/>
        <v>12282500</v>
      </c>
      <c r="I51" s="22">
        <f t="shared" si="6"/>
        <v>0</v>
      </c>
    </row>
    <row r="52" spans="1:9" ht="15.75" thickTop="1" x14ac:dyDescent="0.25"/>
    <row r="53" spans="1:9" ht="18.75" x14ac:dyDescent="0.35">
      <c r="A53" t="s">
        <v>30</v>
      </c>
      <c r="B53" s="19">
        <f>SUM(G49:G51)</f>
        <v>171080734.46327683</v>
      </c>
      <c r="C53" t="s">
        <v>33</v>
      </c>
    </row>
    <row r="54" spans="1:9" ht="18.75" x14ac:dyDescent="0.35">
      <c r="A54" t="s">
        <v>32</v>
      </c>
      <c r="B54" s="19">
        <f>SUM(H49:H51)</f>
        <v>66136666.666666664</v>
      </c>
      <c r="C54" t="s">
        <v>33</v>
      </c>
    </row>
    <row r="55" spans="1:9" ht="18.75" x14ac:dyDescent="0.35">
      <c r="A55" t="s">
        <v>31</v>
      </c>
      <c r="B55">
        <f>SUM(I49:I51)</f>
        <v>0</v>
      </c>
      <c r="C55" t="s">
        <v>33</v>
      </c>
    </row>
    <row r="57" spans="1:9" x14ac:dyDescent="0.25">
      <c r="A57" t="s">
        <v>34</v>
      </c>
    </row>
    <row r="59" spans="1:9" x14ac:dyDescent="0.25">
      <c r="A59" s="2" t="s">
        <v>35</v>
      </c>
    </row>
  </sheetData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67C61-0644-4421-BA56-ABD1876F2881}">
  <dimension ref="A1:I70"/>
  <sheetViews>
    <sheetView zoomScaleNormal="100" workbookViewId="0">
      <selection activeCell="H74" sqref="H74"/>
    </sheetView>
  </sheetViews>
  <sheetFormatPr defaultRowHeight="15" x14ac:dyDescent="0.25"/>
  <cols>
    <col min="2" max="2" width="11.85546875" customWidth="1"/>
    <col min="7" max="7" width="13.140625" bestFit="1" customWidth="1"/>
    <col min="8" max="8" width="11.85546875" customWidth="1"/>
    <col min="9" max="9" width="10.42578125" bestFit="1" customWidth="1"/>
  </cols>
  <sheetData>
    <row r="1" spans="1:6" x14ac:dyDescent="0.25">
      <c r="A1" s="8" t="s">
        <v>36</v>
      </c>
    </row>
    <row r="3" spans="1:6" x14ac:dyDescent="0.25">
      <c r="A3" s="2" t="s">
        <v>4</v>
      </c>
      <c r="F3" s="2" t="s">
        <v>5</v>
      </c>
    </row>
    <row r="22" spans="1:6" x14ac:dyDescent="0.25">
      <c r="A22" s="2" t="s">
        <v>6</v>
      </c>
    </row>
    <row r="23" spans="1:6" ht="18" x14ac:dyDescent="0.35">
      <c r="A23" s="4" t="s">
        <v>7</v>
      </c>
      <c r="B23" s="4" t="s">
        <v>24</v>
      </c>
      <c r="C23" s="4" t="s">
        <v>23</v>
      </c>
      <c r="D23" s="4" t="s">
        <v>22</v>
      </c>
      <c r="E23" s="4" t="s">
        <v>21</v>
      </c>
      <c r="F23" s="4" t="s">
        <v>20</v>
      </c>
    </row>
    <row r="24" spans="1:6" ht="17.25" x14ac:dyDescent="0.25">
      <c r="A24" s="5" t="s">
        <v>14</v>
      </c>
      <c r="B24" s="5" t="s">
        <v>12</v>
      </c>
      <c r="C24" s="5" t="s">
        <v>12</v>
      </c>
      <c r="D24" s="5" t="s">
        <v>13</v>
      </c>
      <c r="E24" s="5" t="s">
        <v>12</v>
      </c>
      <c r="F24" s="5" t="s">
        <v>12</v>
      </c>
    </row>
    <row r="25" spans="1:6" x14ac:dyDescent="0.25">
      <c r="A25" s="3">
        <v>1</v>
      </c>
      <c r="B25" s="3">
        <v>85</v>
      </c>
      <c r="C25" s="3">
        <v>25</v>
      </c>
      <c r="D25" s="3">
        <f>B25*C25</f>
        <v>2125</v>
      </c>
      <c r="E25" s="3">
        <f>90+85/2</f>
        <v>132.5</v>
      </c>
      <c r="F25" s="3">
        <f>25/2</f>
        <v>12.5</v>
      </c>
    </row>
    <row r="26" spans="1:6" x14ac:dyDescent="0.25">
      <c r="A26" s="1">
        <v>2</v>
      </c>
      <c r="B26" s="1">
        <v>30</v>
      </c>
      <c r="C26" s="1">
        <v>165</v>
      </c>
      <c r="D26" s="1">
        <f t="shared" ref="D26" si="0">B26*C26</f>
        <v>4950</v>
      </c>
      <c r="E26" s="1">
        <f>90+30/2</f>
        <v>105</v>
      </c>
      <c r="F26" s="1">
        <f>25+165/2</f>
        <v>107.5</v>
      </c>
    </row>
    <row r="27" spans="1:6" x14ac:dyDescent="0.25">
      <c r="A27" s="1">
        <v>3</v>
      </c>
      <c r="B27" s="1">
        <v>170</v>
      </c>
      <c r="C27" s="1">
        <v>25</v>
      </c>
      <c r="D27" s="1">
        <f t="shared" ref="D27" si="1">B27*C27</f>
        <v>4250</v>
      </c>
      <c r="E27" s="1">
        <f>170/2</f>
        <v>85</v>
      </c>
      <c r="F27" s="1">
        <f>25+165+25/2</f>
        <v>202.5</v>
      </c>
    </row>
    <row r="29" spans="1:6" x14ac:dyDescent="0.25">
      <c r="A29" s="2" t="s">
        <v>18</v>
      </c>
    </row>
    <row r="30" spans="1:6" ht="17.25" x14ac:dyDescent="0.25">
      <c r="A30" t="s">
        <v>0</v>
      </c>
      <c r="B30">
        <f>SUM(D25:D27)</f>
        <v>11325</v>
      </c>
      <c r="C30" t="s">
        <v>19</v>
      </c>
    </row>
    <row r="32" spans="1:6" x14ac:dyDescent="0.25">
      <c r="A32" s="2" t="s">
        <v>16</v>
      </c>
    </row>
    <row r="33" spans="1:9" ht="17.25" x14ac:dyDescent="0.25">
      <c r="A33" t="s">
        <v>10</v>
      </c>
      <c r="B33">
        <f>D25*F25+D26*F26+D27*F27</f>
        <v>1419312.5</v>
      </c>
      <c r="C33" t="s">
        <v>15</v>
      </c>
    </row>
    <row r="34" spans="1:9" ht="17.25" x14ac:dyDescent="0.25">
      <c r="A34" t="s">
        <v>11</v>
      </c>
      <c r="B34">
        <f>D25*E25+D26*E26+D27*E27</f>
        <v>1162562.5</v>
      </c>
      <c r="C34" t="s">
        <v>15</v>
      </c>
    </row>
    <row r="36" spans="1:9" x14ac:dyDescent="0.25">
      <c r="A36" s="2" t="s">
        <v>17</v>
      </c>
    </row>
    <row r="37" spans="1:9" x14ac:dyDescent="0.25">
      <c r="A37" t="s">
        <v>8</v>
      </c>
      <c r="B37" s="6">
        <f>B34/B30</f>
        <v>102.65452538631347</v>
      </c>
      <c r="C37" t="s">
        <v>1</v>
      </c>
    </row>
    <row r="38" spans="1:9" x14ac:dyDescent="0.25">
      <c r="A38" t="s">
        <v>9</v>
      </c>
      <c r="B38" s="6">
        <f>B33/B30</f>
        <v>125.32560706401766</v>
      </c>
      <c r="C38" t="s">
        <v>1</v>
      </c>
    </row>
    <row r="40" spans="1:9" x14ac:dyDescent="0.25">
      <c r="A40" s="2" t="s">
        <v>25</v>
      </c>
    </row>
    <row r="41" spans="1:9" x14ac:dyDescent="0.25">
      <c r="A41" s="2"/>
    </row>
    <row r="42" spans="1:9" x14ac:dyDescent="0.25">
      <c r="A42" s="2"/>
    </row>
    <row r="43" spans="1:9" x14ac:dyDescent="0.25">
      <c r="A43" s="2"/>
    </row>
    <row r="44" spans="1:9" x14ac:dyDescent="0.25">
      <c r="A44" s="2"/>
    </row>
    <row r="45" spans="1:9" ht="15.75" thickBot="1" x14ac:dyDescent="0.3">
      <c r="A45" s="2"/>
    </row>
    <row r="46" spans="1:9" ht="18.75" thickTop="1" x14ac:dyDescent="0.35">
      <c r="A46" s="4" t="s">
        <v>7</v>
      </c>
      <c r="B46" s="4" t="s">
        <v>24</v>
      </c>
      <c r="C46" s="4" t="s">
        <v>23</v>
      </c>
      <c r="D46" s="4" t="s">
        <v>22</v>
      </c>
      <c r="E46" s="4" t="s">
        <v>21</v>
      </c>
      <c r="F46" s="9" t="s">
        <v>20</v>
      </c>
      <c r="G46" s="11" t="s">
        <v>27</v>
      </c>
      <c r="H46" s="12" t="s">
        <v>28</v>
      </c>
      <c r="I46" s="13" t="s">
        <v>29</v>
      </c>
    </row>
    <row r="47" spans="1:9" ht="17.25" x14ac:dyDescent="0.25">
      <c r="A47" s="5" t="s">
        <v>14</v>
      </c>
      <c r="B47" s="5" t="s">
        <v>12</v>
      </c>
      <c r="C47" s="5" t="s">
        <v>12</v>
      </c>
      <c r="D47" s="5" t="s">
        <v>13</v>
      </c>
      <c r="E47" s="5" t="s">
        <v>12</v>
      </c>
      <c r="F47" s="10" t="s">
        <v>12</v>
      </c>
      <c r="G47" s="14" t="s">
        <v>26</v>
      </c>
      <c r="H47" s="5" t="s">
        <v>26</v>
      </c>
      <c r="I47" s="15" t="s">
        <v>26</v>
      </c>
    </row>
    <row r="48" spans="1:9" x14ac:dyDescent="0.25">
      <c r="A48" s="3">
        <v>1</v>
      </c>
      <c r="B48" s="3">
        <v>85</v>
      </c>
      <c r="C48" s="3">
        <v>25</v>
      </c>
      <c r="D48" s="3">
        <f>B48*C48</f>
        <v>2125</v>
      </c>
      <c r="E48" s="3">
        <f>90+85/2</f>
        <v>132.5</v>
      </c>
      <c r="F48" s="3">
        <f>25/2</f>
        <v>12.5</v>
      </c>
      <c r="G48" s="17">
        <f>1/12*B48*C48^3+D48*(F48-$B$38)^2</f>
        <v>27161114.503232069</v>
      </c>
      <c r="H48" s="18">
        <f>1/12*C48*B48^3+D48*(E48-$B$37)^2</f>
        <v>3172275.8375302739</v>
      </c>
      <c r="I48" s="16">
        <f>D48*(E48-$B$37)*(F48-$B$38)</f>
        <v>-7155584.3067311859</v>
      </c>
    </row>
    <row r="49" spans="1:9" x14ac:dyDescent="0.25">
      <c r="A49" s="1">
        <v>2</v>
      </c>
      <c r="B49" s="1">
        <v>30</v>
      </c>
      <c r="C49" s="1">
        <v>165</v>
      </c>
      <c r="D49" s="1">
        <f t="shared" ref="D49:D50" si="2">B49*C49</f>
        <v>4950</v>
      </c>
      <c r="E49" s="1">
        <f>90+30/2</f>
        <v>105</v>
      </c>
      <c r="F49" s="1">
        <f>25+165/2</f>
        <v>107.5</v>
      </c>
      <c r="G49" s="17">
        <f>1/12*B49*C49^3+D49*(F49-$B$38)^2</f>
        <v>12803186.222643744</v>
      </c>
      <c r="H49" s="18">
        <f>1/12*C49*B49^3+D49*(E49-$B$37)^2</f>
        <v>398481.1932590676</v>
      </c>
      <c r="I49" s="16">
        <f>D49*(E49-$B$37)*(F49-$B$38)</f>
        <v>-206957.06876891362</v>
      </c>
    </row>
    <row r="50" spans="1:9" ht="15.75" thickBot="1" x14ac:dyDescent="0.3">
      <c r="A50" s="1">
        <v>3</v>
      </c>
      <c r="B50" s="1">
        <v>170</v>
      </c>
      <c r="C50" s="1">
        <v>25</v>
      </c>
      <c r="D50" s="1">
        <f t="shared" si="2"/>
        <v>4250</v>
      </c>
      <c r="E50" s="1">
        <f>170/2</f>
        <v>85</v>
      </c>
      <c r="F50" s="1">
        <f>25+165+25/2</f>
        <v>202.5</v>
      </c>
      <c r="G50" s="20">
        <f t="shared" ref="G50" si="3">1/12*B50*C50^3+D50*(F50-$B$38)^2</f>
        <v>25533873.598075621</v>
      </c>
      <c r="H50" s="21">
        <f t="shared" ref="H50" si="4">1/12*C50*B50^3+D50*(E50-$B$37)^2</f>
        <v>11560066.29978461</v>
      </c>
      <c r="I50" s="22">
        <f t="shared" ref="I50" si="5">D50*(E50-$B$37)*(F50-$B$38)</f>
        <v>-5790528.4368619313</v>
      </c>
    </row>
    <row r="51" spans="1:9" ht="15.75" thickTop="1" x14ac:dyDescent="0.25"/>
    <row r="52" spans="1:9" ht="18.75" x14ac:dyDescent="0.35">
      <c r="A52" t="s">
        <v>30</v>
      </c>
      <c r="B52" s="19">
        <f>SUM(G48:G50)</f>
        <v>65498174.323951431</v>
      </c>
      <c r="C52" t="s">
        <v>33</v>
      </c>
    </row>
    <row r="53" spans="1:9" ht="18.75" x14ac:dyDescent="0.35">
      <c r="A53" t="s">
        <v>32</v>
      </c>
      <c r="B53" s="19">
        <f>SUM(H48:H50)</f>
        <v>15130823.330573952</v>
      </c>
      <c r="C53" t="s">
        <v>33</v>
      </c>
    </row>
    <row r="54" spans="1:9" ht="18.75" x14ac:dyDescent="0.35">
      <c r="A54" t="s">
        <v>31</v>
      </c>
      <c r="B54">
        <f>SUM(I48:I50)</f>
        <v>-13153069.81236203</v>
      </c>
      <c r="C54" t="s">
        <v>33</v>
      </c>
    </row>
    <row r="56" spans="1:9" x14ac:dyDescent="0.25">
      <c r="A56" t="s">
        <v>37</v>
      </c>
    </row>
    <row r="58" spans="1:9" x14ac:dyDescent="0.25">
      <c r="A58" s="2" t="s">
        <v>43</v>
      </c>
    </row>
    <row r="59" spans="1:9" x14ac:dyDescent="0.25">
      <c r="A59" s="23" t="s">
        <v>38</v>
      </c>
      <c r="B59" s="7">
        <f>0.5*ATAN(2*B54/(B53-B52))</f>
        <v>0.24065834386298465</v>
      </c>
      <c r="C59" t="s">
        <v>39</v>
      </c>
    </row>
    <row r="60" spans="1:9" x14ac:dyDescent="0.25">
      <c r="A60" s="2"/>
      <c r="B60" s="31">
        <f>B59*180/3.1415</f>
        <v>13.789114084143636</v>
      </c>
      <c r="C60" t="s">
        <v>40</v>
      </c>
      <c r="G60" s="24" t="s">
        <v>41</v>
      </c>
    </row>
    <row r="61" spans="1:9" x14ac:dyDescent="0.25">
      <c r="A61" s="2"/>
    </row>
    <row r="62" spans="1:9" x14ac:dyDescent="0.25">
      <c r="A62" s="2"/>
    </row>
    <row r="63" spans="1:9" x14ac:dyDescent="0.25">
      <c r="A63" s="2" t="s">
        <v>42</v>
      </c>
    </row>
    <row r="64" spans="1:9" ht="17.25" x14ac:dyDescent="0.25">
      <c r="A64" t="s">
        <v>2</v>
      </c>
      <c r="B64" s="19">
        <f>(B52+B53)/2</f>
        <v>40314498.827262692</v>
      </c>
      <c r="C64" t="s">
        <v>33</v>
      </c>
    </row>
    <row r="65" spans="1:3" ht="17.25" x14ac:dyDescent="0.25">
      <c r="A65" t="s">
        <v>3</v>
      </c>
      <c r="B65" s="19">
        <f>((B52-B53)^2/4+B54^2)^0.5</f>
        <v>28411630.664419636</v>
      </c>
      <c r="C65" t="s">
        <v>33</v>
      </c>
    </row>
    <row r="67" spans="1:3" ht="18.75" x14ac:dyDescent="0.35">
      <c r="A67" t="s">
        <v>44</v>
      </c>
      <c r="B67" s="19">
        <f>B64+B65</f>
        <v>68726129.491682321</v>
      </c>
      <c r="C67" t="s">
        <v>33</v>
      </c>
    </row>
    <row r="68" spans="1:3" ht="18.75" x14ac:dyDescent="0.35">
      <c r="A68" t="s">
        <v>45</v>
      </c>
      <c r="B68" s="19">
        <f>B64-B65</f>
        <v>11902868.162843056</v>
      </c>
      <c r="C68" t="s">
        <v>33</v>
      </c>
    </row>
    <row r="69" spans="1:3" x14ac:dyDescent="0.25">
      <c r="A69" s="2"/>
    </row>
    <row r="70" spans="1:3" x14ac:dyDescent="0.25">
      <c r="A70" s="2" t="s">
        <v>46</v>
      </c>
    </row>
  </sheetData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09CB9-0983-4276-A6C4-A2E39B777F40}">
  <dimension ref="A1:I89"/>
  <sheetViews>
    <sheetView zoomScaleNormal="100" workbookViewId="0">
      <selection activeCell="M12" sqref="M12"/>
    </sheetView>
  </sheetViews>
  <sheetFormatPr defaultRowHeight="15" x14ac:dyDescent="0.25"/>
  <cols>
    <col min="2" max="2" width="11.85546875" customWidth="1"/>
    <col min="7" max="7" width="13.140625" bestFit="1" customWidth="1"/>
    <col min="8" max="8" width="11.85546875" customWidth="1"/>
    <col min="9" max="9" width="10.42578125" bestFit="1" customWidth="1"/>
  </cols>
  <sheetData>
    <row r="1" spans="1:9" x14ac:dyDescent="0.25">
      <c r="A1" s="8" t="s">
        <v>47</v>
      </c>
    </row>
    <row r="3" spans="1:9" x14ac:dyDescent="0.25">
      <c r="A3" s="36" t="s">
        <v>54</v>
      </c>
      <c r="B3" s="36"/>
      <c r="C3" s="36"/>
      <c r="D3" s="36"/>
      <c r="E3" s="36"/>
      <c r="F3" s="36"/>
      <c r="G3" s="36"/>
      <c r="H3" s="36"/>
      <c r="I3" s="36"/>
    </row>
    <row r="4" spans="1:9" x14ac:dyDescent="0.25">
      <c r="A4" s="36"/>
      <c r="B4" s="36"/>
      <c r="C4" s="36"/>
      <c r="D4" s="36"/>
      <c r="E4" s="36"/>
      <c r="F4" s="36"/>
      <c r="G4" s="36"/>
      <c r="H4" s="36"/>
      <c r="I4" s="36"/>
    </row>
    <row r="5" spans="1:9" x14ac:dyDescent="0.25">
      <c r="A5" s="36"/>
      <c r="B5" s="36"/>
      <c r="C5" s="36"/>
      <c r="D5" s="36"/>
      <c r="E5" s="36"/>
      <c r="F5" s="36"/>
      <c r="G5" s="36"/>
      <c r="H5" s="36"/>
      <c r="I5" s="36"/>
    </row>
    <row r="6" spans="1:9" x14ac:dyDescent="0.25">
      <c r="A6" s="36"/>
      <c r="B6" s="36"/>
      <c r="C6" s="36"/>
      <c r="D6" s="36"/>
      <c r="E6" s="36"/>
      <c r="F6" s="36"/>
      <c r="G6" s="36"/>
      <c r="H6" s="36"/>
      <c r="I6" s="36"/>
    </row>
    <row r="7" spans="1:9" x14ac:dyDescent="0.25">
      <c r="A7" s="25"/>
      <c r="B7" s="25"/>
      <c r="C7" s="25"/>
      <c r="D7" s="25"/>
      <c r="E7" s="25"/>
      <c r="F7" s="25"/>
      <c r="G7" s="25"/>
      <c r="H7" s="25"/>
      <c r="I7" s="25"/>
    </row>
    <row r="8" spans="1:9" x14ac:dyDescent="0.25">
      <c r="A8" t="s">
        <v>48</v>
      </c>
    </row>
    <row r="9" spans="1:9" x14ac:dyDescent="0.25">
      <c r="A9" t="s">
        <v>49</v>
      </c>
    </row>
    <row r="10" spans="1:9" x14ac:dyDescent="0.25">
      <c r="A10" t="s">
        <v>52</v>
      </c>
    </row>
    <row r="12" spans="1:9" x14ac:dyDescent="0.25">
      <c r="A12" s="2" t="s">
        <v>50</v>
      </c>
      <c r="F12" s="2" t="s">
        <v>5</v>
      </c>
    </row>
    <row r="31" spans="1:6" x14ac:dyDescent="0.25">
      <c r="A31" s="2" t="s">
        <v>6</v>
      </c>
    </row>
    <row r="32" spans="1:6" ht="18" x14ac:dyDescent="0.35">
      <c r="A32" s="4" t="s">
        <v>7</v>
      </c>
      <c r="B32" s="4" t="s">
        <v>24</v>
      </c>
      <c r="C32" s="4" t="s">
        <v>23</v>
      </c>
      <c r="D32" s="4" t="s">
        <v>22</v>
      </c>
      <c r="E32" s="4" t="s">
        <v>21</v>
      </c>
      <c r="F32" s="4" t="s">
        <v>20</v>
      </c>
    </row>
    <row r="33" spans="1:6" ht="17.25" x14ac:dyDescent="0.25">
      <c r="A33" s="5" t="s">
        <v>14</v>
      </c>
      <c r="B33" s="5" t="s">
        <v>12</v>
      </c>
      <c r="C33" s="5" t="s">
        <v>12</v>
      </c>
      <c r="D33" s="5" t="s">
        <v>13</v>
      </c>
      <c r="E33" s="5" t="s">
        <v>12</v>
      </c>
      <c r="F33" s="5" t="s">
        <v>12</v>
      </c>
    </row>
    <row r="34" spans="1:6" x14ac:dyDescent="0.25">
      <c r="A34" s="3">
        <v>1</v>
      </c>
      <c r="B34" s="3">
        <v>4</v>
      </c>
      <c r="C34" s="3">
        <v>90</v>
      </c>
      <c r="D34" s="3">
        <f>B34*C34</f>
        <v>360</v>
      </c>
      <c r="E34" s="3">
        <v>0</v>
      </c>
      <c r="F34" s="3">
        <v>45</v>
      </c>
    </row>
    <row r="35" spans="1:6" x14ac:dyDescent="0.25">
      <c r="A35" s="1">
        <v>2</v>
      </c>
      <c r="B35" s="1">
        <v>135</v>
      </c>
      <c r="C35" s="1">
        <v>6</v>
      </c>
      <c r="D35" s="1">
        <f t="shared" ref="D35" si="0">B35*C35</f>
        <v>810</v>
      </c>
      <c r="E35" s="1">
        <f>135/2</f>
        <v>67.5</v>
      </c>
      <c r="F35" s="1">
        <v>90</v>
      </c>
    </row>
    <row r="36" spans="1:6" x14ac:dyDescent="0.25">
      <c r="A36" s="1">
        <v>3</v>
      </c>
      <c r="B36" s="1">
        <v>5</v>
      </c>
      <c r="C36" s="1">
        <v>150</v>
      </c>
      <c r="D36" s="1">
        <f t="shared" ref="D36" si="1">B36*C36</f>
        <v>750</v>
      </c>
      <c r="E36" s="1">
        <v>135</v>
      </c>
      <c r="F36" s="1">
        <f>90+150/2</f>
        <v>165</v>
      </c>
    </row>
    <row r="38" spans="1:6" x14ac:dyDescent="0.25">
      <c r="A38" s="2" t="s">
        <v>18</v>
      </c>
    </row>
    <row r="39" spans="1:6" ht="17.25" x14ac:dyDescent="0.25">
      <c r="A39" t="s">
        <v>0</v>
      </c>
      <c r="B39">
        <f>SUM(D34:D36)</f>
        <v>1920</v>
      </c>
      <c r="C39" t="s">
        <v>19</v>
      </c>
    </row>
    <row r="41" spans="1:6" x14ac:dyDescent="0.25">
      <c r="A41" s="2" t="s">
        <v>16</v>
      </c>
    </row>
    <row r="42" spans="1:6" ht="17.25" x14ac:dyDescent="0.25">
      <c r="A42" t="s">
        <v>10</v>
      </c>
      <c r="B42">
        <f>D34*F34+D35*F35+D36*F36</f>
        <v>212850</v>
      </c>
      <c r="C42" t="s">
        <v>15</v>
      </c>
    </row>
    <row r="43" spans="1:6" ht="17.25" x14ac:dyDescent="0.25">
      <c r="A43" t="s">
        <v>11</v>
      </c>
      <c r="B43">
        <f>D34*E34+D35*E35+D36*E36</f>
        <v>155925</v>
      </c>
      <c r="C43" t="s">
        <v>15</v>
      </c>
    </row>
    <row r="45" spans="1:6" x14ac:dyDescent="0.25">
      <c r="A45" s="2" t="s">
        <v>17</v>
      </c>
    </row>
    <row r="46" spans="1:6" x14ac:dyDescent="0.25">
      <c r="A46" t="s">
        <v>8</v>
      </c>
      <c r="B46" s="6">
        <f>B43/B39</f>
        <v>81.2109375</v>
      </c>
      <c r="C46" t="s">
        <v>1</v>
      </c>
    </row>
    <row r="47" spans="1:6" x14ac:dyDescent="0.25">
      <c r="A47" t="s">
        <v>9</v>
      </c>
      <c r="B47" s="6">
        <f>B42/B39</f>
        <v>110.859375</v>
      </c>
      <c r="C47" t="s">
        <v>1</v>
      </c>
    </row>
    <row r="49" spans="1:9" x14ac:dyDescent="0.25">
      <c r="A49" s="2" t="s">
        <v>25</v>
      </c>
    </row>
    <row r="50" spans="1:9" x14ac:dyDescent="0.25">
      <c r="A50" s="2"/>
    </row>
    <row r="51" spans="1:9" x14ac:dyDescent="0.25">
      <c r="A51" s="2"/>
    </row>
    <row r="52" spans="1:9" x14ac:dyDescent="0.25">
      <c r="A52" s="2"/>
    </row>
    <row r="53" spans="1:9" x14ac:dyDescent="0.25">
      <c r="A53" s="2"/>
    </row>
    <row r="54" spans="1:9" ht="15.75" thickBot="1" x14ac:dyDescent="0.3">
      <c r="A54" s="2"/>
    </row>
    <row r="55" spans="1:9" ht="18.75" thickTop="1" x14ac:dyDescent="0.35">
      <c r="A55" s="4" t="s">
        <v>7</v>
      </c>
      <c r="B55" s="4" t="s">
        <v>24</v>
      </c>
      <c r="C55" s="4" t="s">
        <v>23</v>
      </c>
      <c r="D55" s="4" t="s">
        <v>22</v>
      </c>
      <c r="E55" s="4" t="s">
        <v>21</v>
      </c>
      <c r="F55" s="9" t="s">
        <v>20</v>
      </c>
      <c r="G55" s="11" t="s">
        <v>27</v>
      </c>
      <c r="H55" s="12" t="s">
        <v>28</v>
      </c>
      <c r="I55" s="13" t="s">
        <v>29</v>
      </c>
    </row>
    <row r="56" spans="1:9" ht="17.25" x14ac:dyDescent="0.25">
      <c r="A56" s="5" t="s">
        <v>14</v>
      </c>
      <c r="B56" s="5" t="s">
        <v>12</v>
      </c>
      <c r="C56" s="5" t="s">
        <v>12</v>
      </c>
      <c r="D56" s="5" t="s">
        <v>13</v>
      </c>
      <c r="E56" s="5" t="s">
        <v>12</v>
      </c>
      <c r="F56" s="10" t="s">
        <v>12</v>
      </c>
      <c r="G56" s="14" t="s">
        <v>26</v>
      </c>
      <c r="H56" s="5" t="s">
        <v>26</v>
      </c>
      <c r="I56" s="15" t="s">
        <v>26</v>
      </c>
    </row>
    <row r="57" spans="1:9" x14ac:dyDescent="0.25">
      <c r="A57" s="3">
        <v>1</v>
      </c>
      <c r="B57" s="3">
        <v>4</v>
      </c>
      <c r="C57" s="3">
        <v>90</v>
      </c>
      <c r="D57" s="3">
        <f>B57*C57</f>
        <v>360</v>
      </c>
      <c r="E57" s="3">
        <v>0</v>
      </c>
      <c r="F57" s="3">
        <v>45</v>
      </c>
      <c r="G57" s="17">
        <f>1/12*B57*C57^3+D57*(F57-$B$47)^2</f>
        <v>1804484.619140625</v>
      </c>
      <c r="H57" s="18">
        <f>1/12*C57*B57^3+D57*(E57-$B$46)^2</f>
        <v>2374757.8930664063</v>
      </c>
      <c r="I57" s="16">
        <f>D57*(E57-$B$46)*(F57-$B$47)</f>
        <v>1925460.5712890625</v>
      </c>
    </row>
    <row r="58" spans="1:9" x14ac:dyDescent="0.25">
      <c r="A58" s="1">
        <v>2</v>
      </c>
      <c r="B58" s="1">
        <v>135</v>
      </c>
      <c r="C58" s="1">
        <v>6</v>
      </c>
      <c r="D58" s="1">
        <f t="shared" ref="D58:D59" si="2">B58*C58</f>
        <v>810</v>
      </c>
      <c r="E58" s="1">
        <f>135/2</f>
        <v>67.5</v>
      </c>
      <c r="F58" s="1">
        <v>90</v>
      </c>
      <c r="G58" s="17">
        <f t="shared" ref="G58:G59" si="3">1/12*B58*C58^3+D58*(F58-$B$47)^2</f>
        <v>354871.95556640625</v>
      </c>
      <c r="H58" s="18">
        <f t="shared" ref="H58:H59" si="4">1/12*C58*B58^3+D58*(E58-$B$46)^2</f>
        <v>1382459.2437744141</v>
      </c>
      <c r="I58" s="16">
        <f t="shared" ref="I58:I59" si="5">D58*(E58-$B$46)*(F58-$B$47)</f>
        <v>231661.28540039063</v>
      </c>
    </row>
    <row r="59" spans="1:9" ht="15.75" thickBot="1" x14ac:dyDescent="0.3">
      <c r="A59" s="1">
        <v>3</v>
      </c>
      <c r="B59" s="1">
        <v>5</v>
      </c>
      <c r="C59" s="1">
        <v>150</v>
      </c>
      <c r="D59" s="1">
        <f t="shared" si="2"/>
        <v>750</v>
      </c>
      <c r="E59" s="1">
        <v>135</v>
      </c>
      <c r="F59" s="1">
        <f>90+150/2</f>
        <v>165</v>
      </c>
      <c r="G59" s="20">
        <f t="shared" si="3"/>
        <v>3604655.4565429688</v>
      </c>
      <c r="H59" s="21">
        <f t="shared" si="4"/>
        <v>2171509.9334716797</v>
      </c>
      <c r="I59" s="22">
        <f t="shared" si="5"/>
        <v>2184130.0964355469</v>
      </c>
    </row>
    <row r="60" spans="1:9" ht="15.75" thickTop="1" x14ac:dyDescent="0.25"/>
    <row r="61" spans="1:9" ht="18.75" x14ac:dyDescent="0.35">
      <c r="A61" t="s">
        <v>30</v>
      </c>
      <c r="B61" s="19">
        <f>SUM(G57:G59)</f>
        <v>5764012.03125</v>
      </c>
      <c r="C61" t="s">
        <v>33</v>
      </c>
    </row>
    <row r="62" spans="1:9" ht="18.75" x14ac:dyDescent="0.35">
      <c r="A62" t="s">
        <v>32</v>
      </c>
      <c r="B62" s="19">
        <f>SUM(H57:H59)</f>
        <v>5928727.0703125</v>
      </c>
      <c r="C62" t="s">
        <v>33</v>
      </c>
    </row>
    <row r="63" spans="1:9" ht="18.75" x14ac:dyDescent="0.35">
      <c r="A63" t="s">
        <v>31</v>
      </c>
      <c r="B63">
        <f>SUM(I57:I59)</f>
        <v>4341251.953125</v>
      </c>
      <c r="C63" t="s">
        <v>33</v>
      </c>
    </row>
    <row r="65" spans="1:7" x14ac:dyDescent="0.25">
      <c r="A65" t="s">
        <v>37</v>
      </c>
    </row>
    <row r="67" spans="1:7" x14ac:dyDescent="0.25">
      <c r="A67" s="2" t="s">
        <v>43</v>
      </c>
    </row>
    <row r="68" spans="1:7" x14ac:dyDescent="0.25">
      <c r="A68" s="23" t="s">
        <v>38</v>
      </c>
      <c r="B68" s="7">
        <f>0.5*ATAN(2*B63/(B62-B61))</f>
        <v>0.77591384383743089</v>
      </c>
      <c r="C68" t="s">
        <v>39</v>
      </c>
    </row>
    <row r="69" spans="1:7" x14ac:dyDescent="0.25">
      <c r="A69" s="2"/>
      <c r="B69" s="31">
        <f>B68*180/3.1415</f>
        <v>44.457899694648276</v>
      </c>
      <c r="C69" t="s">
        <v>40</v>
      </c>
      <c r="G69" s="24" t="s">
        <v>41</v>
      </c>
    </row>
    <row r="70" spans="1:7" x14ac:dyDescent="0.25">
      <c r="A70" s="2"/>
    </row>
    <row r="71" spans="1:7" x14ac:dyDescent="0.25">
      <c r="A71" s="2"/>
    </row>
    <row r="72" spans="1:7" x14ac:dyDescent="0.25">
      <c r="A72" s="2" t="s">
        <v>42</v>
      </c>
    </row>
    <row r="73" spans="1:7" ht="17.25" x14ac:dyDescent="0.25">
      <c r="A73" t="s">
        <v>2</v>
      </c>
      <c r="B73" s="19">
        <f>(B61+B62)/2</f>
        <v>5846369.55078125</v>
      </c>
      <c r="C73" t="s">
        <v>33</v>
      </c>
    </row>
    <row r="74" spans="1:7" ht="17.25" x14ac:dyDescent="0.25">
      <c r="A74" t="s">
        <v>3</v>
      </c>
      <c r="B74" s="19">
        <f>((B61-B62)^2/4+B63^2)^0.5</f>
        <v>4342033.0815799832</v>
      </c>
      <c r="C74" t="s">
        <v>33</v>
      </c>
    </row>
    <row r="76" spans="1:7" ht="18.75" x14ac:dyDescent="0.35">
      <c r="A76" t="s">
        <v>44</v>
      </c>
      <c r="B76" s="19">
        <f>B73-B74</f>
        <v>1504336.4692012668</v>
      </c>
      <c r="C76" t="s">
        <v>33</v>
      </c>
    </row>
    <row r="77" spans="1:7" ht="18.75" x14ac:dyDescent="0.35">
      <c r="A77" t="s">
        <v>45</v>
      </c>
      <c r="B77" s="19">
        <f>B73+B74</f>
        <v>10188402.632361233</v>
      </c>
      <c r="C77" t="s">
        <v>33</v>
      </c>
    </row>
    <row r="78" spans="1:7" x14ac:dyDescent="0.25">
      <c r="A78" s="2"/>
    </row>
    <row r="79" spans="1:7" x14ac:dyDescent="0.25">
      <c r="A79" s="38" t="s">
        <v>46</v>
      </c>
      <c r="B79" s="36"/>
      <c r="C79" s="36"/>
    </row>
    <row r="80" spans="1:7" x14ac:dyDescent="0.25">
      <c r="A80" s="36"/>
      <c r="B80" s="36"/>
      <c r="C80" s="36"/>
    </row>
    <row r="83" spans="1:3" ht="15.75" thickBot="1" x14ac:dyDescent="0.3"/>
    <row r="84" spans="1:3" ht="15.75" thickTop="1" x14ac:dyDescent="0.25">
      <c r="A84" s="32" t="s">
        <v>51</v>
      </c>
      <c r="B84" s="33"/>
      <c r="C84" s="34"/>
    </row>
    <row r="85" spans="1:3" x14ac:dyDescent="0.25">
      <c r="A85" s="35"/>
      <c r="B85" s="36"/>
      <c r="C85" s="37"/>
    </row>
    <row r="86" spans="1:3" x14ac:dyDescent="0.25">
      <c r="A86" s="26"/>
      <c r="C86" s="27"/>
    </row>
    <row r="87" spans="1:3" ht="18.75" x14ac:dyDescent="0.35">
      <c r="A87" s="26" t="s">
        <v>44</v>
      </c>
      <c r="B87">
        <v>1509189</v>
      </c>
      <c r="C87" s="27" t="s">
        <v>33</v>
      </c>
    </row>
    <row r="88" spans="1:3" ht="19.5" thickBot="1" x14ac:dyDescent="0.4">
      <c r="A88" s="28" t="s">
        <v>45</v>
      </c>
      <c r="B88" s="29">
        <v>10187703</v>
      </c>
      <c r="C88" s="30" t="s">
        <v>33</v>
      </c>
    </row>
    <row r="89" spans="1:3" ht="15.75" thickTop="1" x14ac:dyDescent="0.25"/>
  </sheetData>
  <mergeCells count="3">
    <mergeCell ref="A84:C85"/>
    <mergeCell ref="A3:I6"/>
    <mergeCell ref="A79:C80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Geom_1</vt:lpstr>
      <vt:lpstr>Geom_2</vt:lpstr>
      <vt:lpstr>Geom_3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Nicola Cefis</cp:lastModifiedBy>
  <cp:lastPrinted>2019-11-12T20:13:25Z</cp:lastPrinted>
  <dcterms:created xsi:type="dcterms:W3CDTF">2018-11-28T12:12:14Z</dcterms:created>
  <dcterms:modified xsi:type="dcterms:W3CDTF">2024-04-18T09:50:26Z</dcterms:modified>
</cp:coreProperties>
</file>